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870" yWindow="675" windowWidth="20730" windowHeight="11760"/>
  </bookViews>
  <sheets>
    <sheet name="Rekapitulace stavby" sheetId="1" r:id="rId1"/>
    <sheet name="SO 301 - Splašková kanali..." sheetId="2" r:id="rId2"/>
    <sheet name="SO 302 - Vodovod" sheetId="3" r:id="rId3"/>
    <sheet name="VRN - Vedlejší rozpočtové..." sheetId="4" r:id="rId4"/>
  </sheets>
  <definedNames>
    <definedName name="_xlnm.Print_Titles" localSheetId="0">'Rekapitulace stavby'!$85:$85</definedName>
    <definedName name="_xlnm.Print_Titles" localSheetId="1">'SO 301 - Splašková kanali...'!$115:$115</definedName>
    <definedName name="_xlnm.Print_Titles" localSheetId="2">'SO 302 - Vodovod'!$115:$115</definedName>
    <definedName name="_xlnm.Print_Titles" localSheetId="3">'VRN - Vedlejší rozpočtové...'!$113:$113</definedName>
    <definedName name="_xlnm.Print_Area" localSheetId="0">'Rekapitulace stavby'!$C$4:$AP$70,'Rekapitulace stavby'!$C$76:$AP$93</definedName>
    <definedName name="_xlnm.Print_Area" localSheetId="1">'SO 301 - Splašková kanali...'!$C$4:$Q$70,'SO 301 - Splašková kanali...'!$C$76:$Q$99,'SO 301 - Splašková kanali...'!$C$105:$Q$285</definedName>
    <definedName name="_xlnm.Print_Area" localSheetId="2">'SO 302 - Vodovod'!$C$4:$Q$70,'SO 302 - Vodovod'!$C$76:$Q$99,'SO 302 - Vodovod'!$C$105:$Q$306</definedName>
    <definedName name="_xlnm.Print_Area" localSheetId="3">'VRN - Vedlejší rozpočtové...'!$C$4:$Q$70,'VRN - Vedlejší rozpočtové...'!$C$76:$Q$97,'VRN - Vedlejší rozpočtové...'!$C$103:$Q$138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Y90" i="1" l="1"/>
  <c r="AX90" i="1"/>
  <c r="BI136" i="4"/>
  <c r="BH136" i="4"/>
  <c r="BG136" i="4"/>
  <c r="BF136" i="4"/>
  <c r="AA136" i="4"/>
  <c r="Y136" i="4"/>
  <c r="Y132" i="4" s="1"/>
  <c r="W136" i="4"/>
  <c r="BK136" i="4"/>
  <c r="N136" i="4"/>
  <c r="BE136" i="4"/>
  <c r="BI135" i="4"/>
  <c r="BH135" i="4"/>
  <c r="BG135" i="4"/>
  <c r="BF135" i="4"/>
  <c r="AA135" i="4"/>
  <c r="Y135" i="4"/>
  <c r="W135" i="4"/>
  <c r="W132" i="4" s="1"/>
  <c r="BK135" i="4"/>
  <c r="N135" i="4"/>
  <c r="BE135" i="4"/>
  <c r="BI134" i="4"/>
  <c r="BH134" i="4"/>
  <c r="BG134" i="4"/>
  <c r="BF134" i="4"/>
  <c r="AA134" i="4"/>
  <c r="AA132" i="4" s="1"/>
  <c r="Y134" i="4"/>
  <c r="W134" i="4"/>
  <c r="BK134" i="4"/>
  <c r="N134" i="4"/>
  <c r="BE134" i="4"/>
  <c r="BI133" i="4"/>
  <c r="BH133" i="4"/>
  <c r="BG133" i="4"/>
  <c r="BF133" i="4"/>
  <c r="AA133" i="4"/>
  <c r="Y133" i="4"/>
  <c r="W133" i="4"/>
  <c r="BK133" i="4"/>
  <c r="BK132" i="4"/>
  <c r="N132" i="4" s="1"/>
  <c r="N94" i="4" s="1"/>
  <c r="N133" i="4"/>
  <c r="BE133" i="4" s="1"/>
  <c r="BI131" i="4"/>
  <c r="BH131" i="4"/>
  <c r="BG131" i="4"/>
  <c r="H34" i="4" s="1"/>
  <c r="BB90" i="1" s="1"/>
  <c r="BF131" i="4"/>
  <c r="AA131" i="4"/>
  <c r="AA130" i="4" s="1"/>
  <c r="Y131" i="4"/>
  <c r="Y130" i="4" s="1"/>
  <c r="W131" i="4"/>
  <c r="W130" i="4" s="1"/>
  <c r="BK131" i="4"/>
  <c r="BK130" i="4" s="1"/>
  <c r="N130" i="4" s="1"/>
  <c r="N93" i="4" s="1"/>
  <c r="N131" i="4"/>
  <c r="BE131" i="4" s="1"/>
  <c r="BI129" i="4"/>
  <c r="BH129" i="4"/>
  <c r="BG129" i="4"/>
  <c r="BF129" i="4"/>
  <c r="AA129" i="4"/>
  <c r="Y129" i="4"/>
  <c r="Y125" i="4" s="1"/>
  <c r="W129" i="4"/>
  <c r="BK129" i="4"/>
  <c r="N129" i="4"/>
  <c r="BE129" i="4"/>
  <c r="BI128" i="4"/>
  <c r="BH128" i="4"/>
  <c r="BG128" i="4"/>
  <c r="BF128" i="4"/>
  <c r="AA128" i="4"/>
  <c r="Y128" i="4"/>
  <c r="W128" i="4"/>
  <c r="BK128" i="4"/>
  <c r="BK125" i="4" s="1"/>
  <c r="N125" i="4" s="1"/>
  <c r="N92" i="4" s="1"/>
  <c r="N128" i="4"/>
  <c r="BE128" i="4"/>
  <c r="BI126" i="4"/>
  <c r="BH126" i="4"/>
  <c r="BG126" i="4"/>
  <c r="BF126" i="4"/>
  <c r="AA126" i="4"/>
  <c r="AA125" i="4"/>
  <c r="Y126" i="4"/>
  <c r="W126" i="4"/>
  <c r="W125" i="4"/>
  <c r="BK126" i="4"/>
  <c r="N126" i="4"/>
  <c r="BE126" i="4" s="1"/>
  <c r="BI124" i="4"/>
  <c r="BH124" i="4"/>
  <c r="BG124" i="4"/>
  <c r="BF124" i="4"/>
  <c r="AA124" i="4"/>
  <c r="AA123" i="4" s="1"/>
  <c r="Y124" i="4"/>
  <c r="Y123" i="4" s="1"/>
  <c r="W124" i="4"/>
  <c r="W123" i="4" s="1"/>
  <c r="BK124" i="4"/>
  <c r="BK123" i="4" s="1"/>
  <c r="N123" i="4" s="1"/>
  <c r="N91" i="4" s="1"/>
  <c r="N124" i="4"/>
  <c r="BE124" i="4" s="1"/>
  <c r="BI122" i="4"/>
  <c r="BH122" i="4"/>
  <c r="BG122" i="4"/>
  <c r="BF122" i="4"/>
  <c r="AA122" i="4"/>
  <c r="Y122" i="4"/>
  <c r="W122" i="4"/>
  <c r="BK122" i="4"/>
  <c r="N122" i="4"/>
  <c r="BE122" i="4"/>
  <c r="BI121" i="4"/>
  <c r="BH121" i="4"/>
  <c r="BG121" i="4"/>
  <c r="BF121" i="4"/>
  <c r="AA121" i="4"/>
  <c r="Y121" i="4"/>
  <c r="W121" i="4"/>
  <c r="BK121" i="4"/>
  <c r="N121" i="4"/>
  <c r="BE121" i="4"/>
  <c r="BI120" i="4"/>
  <c r="BH120" i="4"/>
  <c r="BG120" i="4"/>
  <c r="BF120" i="4"/>
  <c r="AA120" i="4"/>
  <c r="Y120" i="4"/>
  <c r="W120" i="4"/>
  <c r="BK120" i="4"/>
  <c r="N120" i="4"/>
  <c r="BE120" i="4"/>
  <c r="BI119" i="4"/>
  <c r="BH119" i="4"/>
  <c r="BG119" i="4"/>
  <c r="BF119" i="4"/>
  <c r="AA119" i="4"/>
  <c r="Y119" i="4"/>
  <c r="Y116" i="4" s="1"/>
  <c r="W119" i="4"/>
  <c r="BK119" i="4"/>
  <c r="N119" i="4"/>
  <c r="BE119" i="4"/>
  <c r="BI118" i="4"/>
  <c r="BH118" i="4"/>
  <c r="BG118" i="4"/>
  <c r="BF118" i="4"/>
  <c r="AA118" i="4"/>
  <c r="Y118" i="4"/>
  <c r="W118" i="4"/>
  <c r="BK118" i="4"/>
  <c r="N118" i="4"/>
  <c r="BE118" i="4"/>
  <c r="BI117" i="4"/>
  <c r="H36" i="4" s="1"/>
  <c r="BD90" i="1" s="1"/>
  <c r="BH117" i="4"/>
  <c r="H35" i="4" s="1"/>
  <c r="BC90" i="1" s="1"/>
  <c r="BG117" i="4"/>
  <c r="BF117" i="4"/>
  <c r="AA117" i="4"/>
  <c r="AA116" i="4"/>
  <c r="Y117" i="4"/>
  <c r="W117" i="4"/>
  <c r="W116" i="4"/>
  <c r="BK117" i="4"/>
  <c r="N117" i="4"/>
  <c r="BE117" i="4" s="1"/>
  <c r="F108" i="4"/>
  <c r="F106" i="4"/>
  <c r="M33" i="4"/>
  <c r="AW90" i="1" s="1"/>
  <c r="F81" i="4"/>
  <c r="F79" i="4"/>
  <c r="O21" i="4"/>
  <c r="E21" i="4"/>
  <c r="M111" i="4" s="1"/>
  <c r="O20" i="4"/>
  <c r="O18" i="4"/>
  <c r="E18" i="4"/>
  <c r="M110" i="4" s="1"/>
  <c r="M83" i="4"/>
  <c r="O17" i="4"/>
  <c r="F111" i="4"/>
  <c r="E12" i="4"/>
  <c r="F110" i="4" s="1"/>
  <c r="F83" i="4"/>
  <c r="M108" i="4"/>
  <c r="F6" i="4"/>
  <c r="F105" i="4" s="1"/>
  <c r="AY89" i="1"/>
  <c r="AX89" i="1"/>
  <c r="BI305" i="3"/>
  <c r="BH305" i="3"/>
  <c r="BG305" i="3"/>
  <c r="BF305" i="3"/>
  <c r="AA305" i="3"/>
  <c r="AA304" i="3" s="1"/>
  <c r="Y305" i="3"/>
  <c r="Y304" i="3" s="1"/>
  <c r="W305" i="3"/>
  <c r="W304" i="3" s="1"/>
  <c r="BK305" i="3"/>
  <c r="BK304" i="3" s="1"/>
  <c r="N304" i="3" s="1"/>
  <c r="N96" i="3" s="1"/>
  <c r="N305" i="3"/>
  <c r="BE305" i="3"/>
  <c r="BI303" i="3"/>
  <c r="BH303" i="3"/>
  <c r="BG303" i="3"/>
  <c r="BF303" i="3"/>
  <c r="AA303" i="3"/>
  <c r="Y303" i="3"/>
  <c r="W303" i="3"/>
  <c r="BK303" i="3"/>
  <c r="N303" i="3"/>
  <c r="BE303" i="3" s="1"/>
  <c r="BI302" i="3"/>
  <c r="BH302" i="3"/>
  <c r="BG302" i="3"/>
  <c r="BF302" i="3"/>
  <c r="AA302" i="3"/>
  <c r="Y302" i="3"/>
  <c r="W302" i="3"/>
  <c r="BK302" i="3"/>
  <c r="N302" i="3"/>
  <c r="BE302" i="3" s="1"/>
  <c r="BI301" i="3"/>
  <c r="BH301" i="3"/>
  <c r="BG301" i="3"/>
  <c r="BF301" i="3"/>
  <c r="AA301" i="3"/>
  <c r="Y301" i="3"/>
  <c r="W301" i="3"/>
  <c r="BK301" i="3"/>
  <c r="N301" i="3"/>
  <c r="BE301" i="3" s="1"/>
  <c r="BI300" i="3"/>
  <c r="BH300" i="3"/>
  <c r="BG300" i="3"/>
  <c r="BF300" i="3"/>
  <c r="AA300" i="3"/>
  <c r="Y300" i="3"/>
  <c r="W300" i="3"/>
  <c r="BK300" i="3"/>
  <c r="N300" i="3"/>
  <c r="BE300" i="3" s="1"/>
  <c r="BI299" i="3"/>
  <c r="BH299" i="3"/>
  <c r="BG299" i="3"/>
  <c r="BF299" i="3"/>
  <c r="AA299" i="3"/>
  <c r="Y299" i="3"/>
  <c r="W299" i="3"/>
  <c r="BK299" i="3"/>
  <c r="N299" i="3"/>
  <c r="BE299" i="3" s="1"/>
  <c r="BI298" i="3"/>
  <c r="BH298" i="3"/>
  <c r="BG298" i="3"/>
  <c r="BF298" i="3"/>
  <c r="AA298" i="3"/>
  <c r="AA297" i="3" s="1"/>
  <c r="Y298" i="3"/>
  <c r="W298" i="3"/>
  <c r="BK298" i="3"/>
  <c r="N298" i="3"/>
  <c r="BE298" i="3" s="1"/>
  <c r="BI296" i="3"/>
  <c r="BH296" i="3"/>
  <c r="BG296" i="3"/>
  <c r="BF296" i="3"/>
  <c r="AA296" i="3"/>
  <c r="Y296" i="3"/>
  <c r="W296" i="3"/>
  <c r="BK296" i="3"/>
  <c r="N296" i="3"/>
  <c r="BE296" i="3" s="1"/>
  <c r="BI295" i="3"/>
  <c r="BH295" i="3"/>
  <c r="BG295" i="3"/>
  <c r="BF295" i="3"/>
  <c r="AA295" i="3"/>
  <c r="Y295" i="3"/>
  <c r="W295" i="3"/>
  <c r="BK295" i="3"/>
  <c r="N295" i="3"/>
  <c r="BE295" i="3"/>
  <c r="BI294" i="3"/>
  <c r="BH294" i="3"/>
  <c r="BG294" i="3"/>
  <c r="BF294" i="3"/>
  <c r="AA294" i="3"/>
  <c r="Y294" i="3"/>
  <c r="W294" i="3"/>
  <c r="BK294" i="3"/>
  <c r="N294" i="3"/>
  <c r="BE294" i="3"/>
  <c r="BI293" i="3"/>
  <c r="BH293" i="3"/>
  <c r="BG293" i="3"/>
  <c r="BF293" i="3"/>
  <c r="AA293" i="3"/>
  <c r="Y293" i="3"/>
  <c r="Y290" i="3" s="1"/>
  <c r="W293" i="3"/>
  <c r="BK293" i="3"/>
  <c r="N293" i="3"/>
  <c r="BE293" i="3"/>
  <c r="BI292" i="3"/>
  <c r="BH292" i="3"/>
  <c r="BG292" i="3"/>
  <c r="BF292" i="3"/>
  <c r="AA292" i="3"/>
  <c r="Y292" i="3"/>
  <c r="W292" i="3"/>
  <c r="BK292" i="3"/>
  <c r="BK290" i="3" s="1"/>
  <c r="N290" i="3" s="1"/>
  <c r="N94" i="3" s="1"/>
  <c r="N292" i="3"/>
  <c r="BE292" i="3"/>
  <c r="BI291" i="3"/>
  <c r="BH291" i="3"/>
  <c r="BG291" i="3"/>
  <c r="BF291" i="3"/>
  <c r="AA291" i="3"/>
  <c r="AA290" i="3"/>
  <c r="Y291" i="3"/>
  <c r="W291" i="3"/>
  <c r="W290" i="3"/>
  <c r="BK291" i="3"/>
  <c r="N291" i="3"/>
  <c r="BE291" i="3" s="1"/>
  <c r="BI289" i="3"/>
  <c r="BH289" i="3"/>
  <c r="BG289" i="3"/>
  <c r="BF289" i="3"/>
  <c r="AA289" i="3"/>
  <c r="Y289" i="3"/>
  <c r="W289" i="3"/>
  <c r="BK289" i="3"/>
  <c r="N289" i="3"/>
  <c r="BE289" i="3" s="1"/>
  <c r="BI288" i="3"/>
  <c r="BH288" i="3"/>
  <c r="BG288" i="3"/>
  <c r="BF288" i="3"/>
  <c r="AA288" i="3"/>
  <c r="Y288" i="3"/>
  <c r="W288" i="3"/>
  <c r="BK288" i="3"/>
  <c r="N288" i="3"/>
  <c r="BE288" i="3"/>
  <c r="BI287" i="3"/>
  <c r="BH287" i="3"/>
  <c r="BG287" i="3"/>
  <c r="BF287" i="3"/>
  <c r="AA287" i="3"/>
  <c r="Y287" i="3"/>
  <c r="W287" i="3"/>
  <c r="BK287" i="3"/>
  <c r="N287" i="3"/>
  <c r="BE287" i="3"/>
  <c r="BI286" i="3"/>
  <c r="BH286" i="3"/>
  <c r="BG286" i="3"/>
  <c r="BF286" i="3"/>
  <c r="AA286" i="3"/>
  <c r="Y286" i="3"/>
  <c r="W286" i="3"/>
  <c r="BK286" i="3"/>
  <c r="N286" i="3"/>
  <c r="BE286" i="3"/>
  <c r="BI285" i="3"/>
  <c r="BH285" i="3"/>
  <c r="BG285" i="3"/>
  <c r="BF285" i="3"/>
  <c r="AA285" i="3"/>
  <c r="Y285" i="3"/>
  <c r="W285" i="3"/>
  <c r="BK285" i="3"/>
  <c r="N285" i="3"/>
  <c r="BE285" i="3"/>
  <c r="BI284" i="3"/>
  <c r="BH284" i="3"/>
  <c r="BG284" i="3"/>
  <c r="BF284" i="3"/>
  <c r="AA284" i="3"/>
  <c r="Y284" i="3"/>
  <c r="W284" i="3"/>
  <c r="BK284" i="3"/>
  <c r="N284" i="3"/>
  <c r="BE284" i="3"/>
  <c r="BI283" i="3"/>
  <c r="BH283" i="3"/>
  <c r="BG283" i="3"/>
  <c r="BF283" i="3"/>
  <c r="AA283" i="3"/>
  <c r="Y283" i="3"/>
  <c r="W283" i="3"/>
  <c r="BK283" i="3"/>
  <c r="N283" i="3"/>
  <c r="BE283" i="3"/>
  <c r="BI282" i="3"/>
  <c r="BH282" i="3"/>
  <c r="BG282" i="3"/>
  <c r="BF282" i="3"/>
  <c r="AA282" i="3"/>
  <c r="Y282" i="3"/>
  <c r="W282" i="3"/>
  <c r="BK282" i="3"/>
  <c r="N282" i="3"/>
  <c r="BE282" i="3"/>
  <c r="BI281" i="3"/>
  <c r="BH281" i="3"/>
  <c r="BG281" i="3"/>
  <c r="BF281" i="3"/>
  <c r="AA281" i="3"/>
  <c r="Y281" i="3"/>
  <c r="W281" i="3"/>
  <c r="BK281" i="3"/>
  <c r="N281" i="3"/>
  <c r="BE281" i="3"/>
  <c r="BI280" i="3"/>
  <c r="BH280" i="3"/>
  <c r="BG280" i="3"/>
  <c r="BF280" i="3"/>
  <c r="AA280" i="3"/>
  <c r="Y280" i="3"/>
  <c r="W280" i="3"/>
  <c r="BK280" i="3"/>
  <c r="N280" i="3"/>
  <c r="BE280" i="3"/>
  <c r="BI279" i="3"/>
  <c r="BH279" i="3"/>
  <c r="BG279" i="3"/>
  <c r="BF279" i="3"/>
  <c r="AA279" i="3"/>
  <c r="Y279" i="3"/>
  <c r="W279" i="3"/>
  <c r="BK279" i="3"/>
  <c r="N279" i="3"/>
  <c r="BE279" i="3"/>
  <c r="BI278" i="3"/>
  <c r="BH278" i="3"/>
  <c r="BG278" i="3"/>
  <c r="BF278" i="3"/>
  <c r="AA278" i="3"/>
  <c r="Y278" i="3"/>
  <c r="W278" i="3"/>
  <c r="BK278" i="3"/>
  <c r="N278" i="3"/>
  <c r="BE278" i="3"/>
  <c r="BI277" i="3"/>
  <c r="BH277" i="3"/>
  <c r="BG277" i="3"/>
  <c r="BF277" i="3"/>
  <c r="AA277" i="3"/>
  <c r="Y277" i="3"/>
  <c r="W277" i="3"/>
  <c r="BK277" i="3"/>
  <c r="N277" i="3"/>
  <c r="BE277" i="3"/>
  <c r="BI276" i="3"/>
  <c r="BH276" i="3"/>
  <c r="BG276" i="3"/>
  <c r="BF276" i="3"/>
  <c r="AA276" i="3"/>
  <c r="Y276" i="3"/>
  <c r="W276" i="3"/>
  <c r="BK276" i="3"/>
  <c r="N276" i="3"/>
  <c r="BE276" i="3"/>
  <c r="BI275" i="3"/>
  <c r="BH275" i="3"/>
  <c r="BG275" i="3"/>
  <c r="BF275" i="3"/>
  <c r="AA275" i="3"/>
  <c r="Y275" i="3"/>
  <c r="W275" i="3"/>
  <c r="BK275" i="3"/>
  <c r="N275" i="3"/>
  <c r="BE275" i="3"/>
  <c r="BI274" i="3"/>
  <c r="BH274" i="3"/>
  <c r="BG274" i="3"/>
  <c r="BF274" i="3"/>
  <c r="AA274" i="3"/>
  <c r="Y274" i="3"/>
  <c r="W274" i="3"/>
  <c r="BK274" i="3"/>
  <c r="N274" i="3"/>
  <c r="BE274" i="3"/>
  <c r="BI273" i="3"/>
  <c r="BH273" i="3"/>
  <c r="BG273" i="3"/>
  <c r="BF273" i="3"/>
  <c r="AA273" i="3"/>
  <c r="Y273" i="3"/>
  <c r="W273" i="3"/>
  <c r="BK273" i="3"/>
  <c r="N273" i="3"/>
  <c r="BE273" i="3"/>
  <c r="BI272" i="3"/>
  <c r="BH272" i="3"/>
  <c r="BG272" i="3"/>
  <c r="BF272" i="3"/>
  <c r="AA272" i="3"/>
  <c r="Y272" i="3"/>
  <c r="W272" i="3"/>
  <c r="BK272" i="3"/>
  <c r="N272" i="3"/>
  <c r="BE272" i="3"/>
  <c r="BI271" i="3"/>
  <c r="BH271" i="3"/>
  <c r="BG271" i="3"/>
  <c r="BF271" i="3"/>
  <c r="AA271" i="3"/>
  <c r="Y271" i="3"/>
  <c r="W271" i="3"/>
  <c r="BK271" i="3"/>
  <c r="N271" i="3"/>
  <c r="BE271" i="3"/>
  <c r="BI270" i="3"/>
  <c r="BH270" i="3"/>
  <c r="BG270" i="3"/>
  <c r="BF270" i="3"/>
  <c r="AA270" i="3"/>
  <c r="Y270" i="3"/>
  <c r="W270" i="3"/>
  <c r="BK270" i="3"/>
  <c r="N270" i="3"/>
  <c r="BE270" i="3"/>
  <c r="BI269" i="3"/>
  <c r="BH269" i="3"/>
  <c r="BG269" i="3"/>
  <c r="BF269" i="3"/>
  <c r="AA269" i="3"/>
  <c r="Y269" i="3"/>
  <c r="W269" i="3"/>
  <c r="BK269" i="3"/>
  <c r="N269" i="3"/>
  <c r="BE269" i="3"/>
  <c r="BI268" i="3"/>
  <c r="BH268" i="3"/>
  <c r="BG268" i="3"/>
  <c r="BF268" i="3"/>
  <c r="AA268" i="3"/>
  <c r="Y268" i="3"/>
  <c r="W268" i="3"/>
  <c r="BK268" i="3"/>
  <c r="N268" i="3"/>
  <c r="BE268" i="3"/>
  <c r="BI267" i="3"/>
  <c r="BH267" i="3"/>
  <c r="BG267" i="3"/>
  <c r="BF267" i="3"/>
  <c r="AA267" i="3"/>
  <c r="Y267" i="3"/>
  <c r="W267" i="3"/>
  <c r="BK267" i="3"/>
  <c r="N267" i="3"/>
  <c r="BE267" i="3"/>
  <c r="BI266" i="3"/>
  <c r="BH266" i="3"/>
  <c r="BG266" i="3"/>
  <c r="BF266" i="3"/>
  <c r="AA266" i="3"/>
  <c r="Y266" i="3"/>
  <c r="W266" i="3"/>
  <c r="BK266" i="3"/>
  <c r="N266" i="3"/>
  <c r="BE266" i="3"/>
  <c r="BI265" i="3"/>
  <c r="BH265" i="3"/>
  <c r="BG265" i="3"/>
  <c r="BF265" i="3"/>
  <c r="AA265" i="3"/>
  <c r="Y265" i="3"/>
  <c r="W265" i="3"/>
  <c r="BK265" i="3"/>
  <c r="N265" i="3"/>
  <c r="BE265" i="3"/>
  <c r="BI264" i="3"/>
  <c r="BH264" i="3"/>
  <c r="BG264" i="3"/>
  <c r="BF264" i="3"/>
  <c r="AA264" i="3"/>
  <c r="Y264" i="3"/>
  <c r="W264" i="3"/>
  <c r="BK264" i="3"/>
  <c r="N264" i="3"/>
  <c r="BE264" i="3"/>
  <c r="BI263" i="3"/>
  <c r="BH263" i="3"/>
  <c r="BG263" i="3"/>
  <c r="BF263" i="3"/>
  <c r="AA263" i="3"/>
  <c r="Y263" i="3"/>
  <c r="W263" i="3"/>
  <c r="BK263" i="3"/>
  <c r="N263" i="3"/>
  <c r="BE263" i="3"/>
  <c r="BI262" i="3"/>
  <c r="BH262" i="3"/>
  <c r="BG262" i="3"/>
  <c r="BF262" i="3"/>
  <c r="AA262" i="3"/>
  <c r="Y262" i="3"/>
  <c r="W262" i="3"/>
  <c r="BK262" i="3"/>
  <c r="N262" i="3"/>
  <c r="BE262" i="3"/>
  <c r="BI261" i="3"/>
  <c r="BH261" i="3"/>
  <c r="BG261" i="3"/>
  <c r="BF261" i="3"/>
  <c r="AA261" i="3"/>
  <c r="Y261" i="3"/>
  <c r="W261" i="3"/>
  <c r="BK261" i="3"/>
  <c r="N261" i="3"/>
  <c r="BE261" i="3"/>
  <c r="BI260" i="3"/>
  <c r="BH260" i="3"/>
  <c r="BG260" i="3"/>
  <c r="BF260" i="3"/>
  <c r="AA260" i="3"/>
  <c r="Y260" i="3"/>
  <c r="W260" i="3"/>
  <c r="BK260" i="3"/>
  <c r="N260" i="3"/>
  <c r="BE260" i="3"/>
  <c r="BI259" i="3"/>
  <c r="BH259" i="3"/>
  <c r="BG259" i="3"/>
  <c r="BF259" i="3"/>
  <c r="AA259" i="3"/>
  <c r="Y259" i="3"/>
  <c r="W259" i="3"/>
  <c r="BK259" i="3"/>
  <c r="N259" i="3"/>
  <c r="BE259" i="3"/>
  <c r="BI258" i="3"/>
  <c r="BH258" i="3"/>
  <c r="BG258" i="3"/>
  <c r="BF258" i="3"/>
  <c r="AA258" i="3"/>
  <c r="Y258" i="3"/>
  <c r="W258" i="3"/>
  <c r="BK258" i="3"/>
  <c r="N258" i="3"/>
  <c r="BE258" i="3"/>
  <c r="BI257" i="3"/>
  <c r="BH257" i="3"/>
  <c r="BG257" i="3"/>
  <c r="BF257" i="3"/>
  <c r="AA257" i="3"/>
  <c r="Y257" i="3"/>
  <c r="W257" i="3"/>
  <c r="BK257" i="3"/>
  <c r="N257" i="3"/>
  <c r="BE257" i="3"/>
  <c r="BI256" i="3"/>
  <c r="BH256" i="3"/>
  <c r="BG256" i="3"/>
  <c r="BF256" i="3"/>
  <c r="AA256" i="3"/>
  <c r="Y256" i="3"/>
  <c r="W256" i="3"/>
  <c r="BK256" i="3"/>
  <c r="N256" i="3"/>
  <c r="BE256" i="3"/>
  <c r="BI255" i="3"/>
  <c r="BH255" i="3"/>
  <c r="BG255" i="3"/>
  <c r="BF255" i="3"/>
  <c r="AA255" i="3"/>
  <c r="Y255" i="3"/>
  <c r="W255" i="3"/>
  <c r="BK255" i="3"/>
  <c r="N255" i="3"/>
  <c r="BE255" i="3"/>
  <c r="BI254" i="3"/>
  <c r="BH254" i="3"/>
  <c r="BG254" i="3"/>
  <c r="BF254" i="3"/>
  <c r="AA254" i="3"/>
  <c r="Y254" i="3"/>
  <c r="W254" i="3"/>
  <c r="BK254" i="3"/>
  <c r="N254" i="3"/>
  <c r="BE254" i="3"/>
  <c r="BI253" i="3"/>
  <c r="BH253" i="3"/>
  <c r="BG253" i="3"/>
  <c r="BF253" i="3"/>
  <c r="AA253" i="3"/>
  <c r="Y253" i="3"/>
  <c r="W253" i="3"/>
  <c r="BK253" i="3"/>
  <c r="N253" i="3"/>
  <c r="BE253" i="3"/>
  <c r="BI252" i="3"/>
  <c r="BH252" i="3"/>
  <c r="BG252" i="3"/>
  <c r="BF252" i="3"/>
  <c r="AA252" i="3"/>
  <c r="Y252" i="3"/>
  <c r="W252" i="3"/>
  <c r="BK252" i="3"/>
  <c r="N252" i="3"/>
  <c r="BE252" i="3"/>
  <c r="BI251" i="3"/>
  <c r="BH251" i="3"/>
  <c r="BG251" i="3"/>
  <c r="BF251" i="3"/>
  <c r="AA251" i="3"/>
  <c r="Y251" i="3"/>
  <c r="W251" i="3"/>
  <c r="BK251" i="3"/>
  <c r="N251" i="3"/>
  <c r="BE251" i="3"/>
  <c r="BI250" i="3"/>
  <c r="BH250" i="3"/>
  <c r="BG250" i="3"/>
  <c r="BF250" i="3"/>
  <c r="AA250" i="3"/>
  <c r="Y250" i="3"/>
  <c r="W250" i="3"/>
  <c r="BK250" i="3"/>
  <c r="N250" i="3"/>
  <c r="BE250" i="3"/>
  <c r="BI249" i="3"/>
  <c r="BH249" i="3"/>
  <c r="BG249" i="3"/>
  <c r="BF249" i="3"/>
  <c r="AA249" i="3"/>
  <c r="Y249" i="3"/>
  <c r="W249" i="3"/>
  <c r="BK249" i="3"/>
  <c r="N249" i="3"/>
  <c r="BE249" i="3"/>
  <c r="BI248" i="3"/>
  <c r="BH248" i="3"/>
  <c r="BG248" i="3"/>
  <c r="BF248" i="3"/>
  <c r="AA248" i="3"/>
  <c r="Y248" i="3"/>
  <c r="W248" i="3"/>
  <c r="BK248" i="3"/>
  <c r="N248" i="3"/>
  <c r="BE248" i="3"/>
  <c r="BI247" i="3"/>
  <c r="BH247" i="3"/>
  <c r="BG247" i="3"/>
  <c r="BF247" i="3"/>
  <c r="AA247" i="3"/>
  <c r="Y247" i="3"/>
  <c r="W247" i="3"/>
  <c r="BK247" i="3"/>
  <c r="N247" i="3"/>
  <c r="BE247" i="3"/>
  <c r="BI246" i="3"/>
  <c r="BH246" i="3"/>
  <c r="BG246" i="3"/>
  <c r="BF246" i="3"/>
  <c r="AA246" i="3"/>
  <c r="Y246" i="3"/>
  <c r="W246" i="3"/>
  <c r="BK246" i="3"/>
  <c r="N246" i="3"/>
  <c r="BE246" i="3"/>
  <c r="BI245" i="3"/>
  <c r="BH245" i="3"/>
  <c r="BG245" i="3"/>
  <c r="BF245" i="3"/>
  <c r="AA245" i="3"/>
  <c r="Y245" i="3"/>
  <c r="W245" i="3"/>
  <c r="BK245" i="3"/>
  <c r="N245" i="3"/>
  <c r="BE245" i="3"/>
  <c r="BI244" i="3"/>
  <c r="BH244" i="3"/>
  <c r="BG244" i="3"/>
  <c r="BF244" i="3"/>
  <c r="AA244" i="3"/>
  <c r="Y244" i="3"/>
  <c r="W244" i="3"/>
  <c r="BK244" i="3"/>
  <c r="N244" i="3"/>
  <c r="BE244" i="3"/>
  <c r="BI243" i="3"/>
  <c r="BH243" i="3"/>
  <c r="BG243" i="3"/>
  <c r="BF243" i="3"/>
  <c r="AA243" i="3"/>
  <c r="Y243" i="3"/>
  <c r="W243" i="3"/>
  <c r="BK243" i="3"/>
  <c r="N243" i="3"/>
  <c r="BE243" i="3"/>
  <c r="BI242" i="3"/>
  <c r="BH242" i="3"/>
  <c r="BG242" i="3"/>
  <c r="BF242" i="3"/>
  <c r="AA242" i="3"/>
  <c r="Y242" i="3"/>
  <c r="W242" i="3"/>
  <c r="BK242" i="3"/>
  <c r="N242" i="3"/>
  <c r="BE242" i="3"/>
  <c r="BI241" i="3"/>
  <c r="BH241" i="3"/>
  <c r="BG241" i="3"/>
  <c r="BF241" i="3"/>
  <c r="AA241" i="3"/>
  <c r="Y241" i="3"/>
  <c r="W241" i="3"/>
  <c r="BK241" i="3"/>
  <c r="N241" i="3"/>
  <c r="BE241" i="3"/>
  <c r="BI240" i="3"/>
  <c r="BH240" i="3"/>
  <c r="BG240" i="3"/>
  <c r="BF240" i="3"/>
  <c r="AA240" i="3"/>
  <c r="Y240" i="3"/>
  <c r="W240" i="3"/>
  <c r="W237" i="3" s="1"/>
  <c r="BK240" i="3"/>
  <c r="N240" i="3"/>
  <c r="BE240" i="3"/>
  <c r="BI239" i="3"/>
  <c r="BH239" i="3"/>
  <c r="BG239" i="3"/>
  <c r="BF239" i="3"/>
  <c r="AA239" i="3"/>
  <c r="AA237" i="3" s="1"/>
  <c r="Y239" i="3"/>
  <c r="W239" i="3"/>
  <c r="BK239" i="3"/>
  <c r="N239" i="3"/>
  <c r="BE239" i="3"/>
  <c r="BI238" i="3"/>
  <c r="BH238" i="3"/>
  <c r="BG238" i="3"/>
  <c r="BF238" i="3"/>
  <c r="AA238" i="3"/>
  <c r="Y238" i="3"/>
  <c r="Y237" i="3"/>
  <c r="W238" i="3"/>
  <c r="BK238" i="3"/>
  <c r="BK237" i="3"/>
  <c r="N237" i="3" s="1"/>
  <c r="N93" i="3" s="1"/>
  <c r="N238" i="3"/>
  <c r="BE238" i="3" s="1"/>
  <c r="BI236" i="3"/>
  <c r="BH236" i="3"/>
  <c r="BG236" i="3"/>
  <c r="BF236" i="3"/>
  <c r="AA236" i="3"/>
  <c r="Y236" i="3"/>
  <c r="W236" i="3"/>
  <c r="BK236" i="3"/>
  <c r="N236" i="3"/>
  <c r="BE236" i="3" s="1"/>
  <c r="BI235" i="3"/>
  <c r="BH235" i="3"/>
  <c r="BG235" i="3"/>
  <c r="BF235" i="3"/>
  <c r="AA235" i="3"/>
  <c r="Y235" i="3"/>
  <c r="W235" i="3"/>
  <c r="BK235" i="3"/>
  <c r="N235" i="3"/>
  <c r="BE235" i="3" s="1"/>
  <c r="BI234" i="3"/>
  <c r="BH234" i="3"/>
  <c r="BG234" i="3"/>
  <c r="BF234" i="3"/>
  <c r="AA234" i="3"/>
  <c r="Y234" i="3"/>
  <c r="W234" i="3"/>
  <c r="BK234" i="3"/>
  <c r="N234" i="3"/>
  <c r="BE234" i="3" s="1"/>
  <c r="BI233" i="3"/>
  <c r="BH233" i="3"/>
  <c r="BG233" i="3"/>
  <c r="BF233" i="3"/>
  <c r="AA233" i="3"/>
  <c r="Y233" i="3"/>
  <c r="W233" i="3"/>
  <c r="BK233" i="3"/>
  <c r="N233" i="3"/>
  <c r="BE233" i="3" s="1"/>
  <c r="BI232" i="3"/>
  <c r="BH232" i="3"/>
  <c r="BG232" i="3"/>
  <c r="BF232" i="3"/>
  <c r="AA232" i="3"/>
  <c r="Y232" i="3"/>
  <c r="W232" i="3"/>
  <c r="BK232" i="3"/>
  <c r="N232" i="3"/>
  <c r="BE232" i="3" s="1"/>
  <c r="BI231" i="3"/>
  <c r="BH231" i="3"/>
  <c r="BG231" i="3"/>
  <c r="BF231" i="3"/>
  <c r="AA231" i="3"/>
  <c r="Y231" i="3"/>
  <c r="W231" i="3"/>
  <c r="BK231" i="3"/>
  <c r="N231" i="3"/>
  <c r="BE231" i="3" s="1"/>
  <c r="BI230" i="3"/>
  <c r="BH230" i="3"/>
  <c r="BG230" i="3"/>
  <c r="BF230" i="3"/>
  <c r="AA230" i="3"/>
  <c r="Y230" i="3"/>
  <c r="W230" i="3"/>
  <c r="BK230" i="3"/>
  <c r="N230" i="3"/>
  <c r="BE230" i="3" s="1"/>
  <c r="BI229" i="3"/>
  <c r="BH229" i="3"/>
  <c r="BG229" i="3"/>
  <c r="BF229" i="3"/>
  <c r="AA229" i="3"/>
  <c r="Y229" i="3"/>
  <c r="W229" i="3"/>
  <c r="BK229" i="3"/>
  <c r="BK228" i="3" s="1"/>
  <c r="N228" i="3" s="1"/>
  <c r="N92" i="3" s="1"/>
  <c r="N229" i="3"/>
  <c r="BE229" i="3" s="1"/>
  <c r="BI227" i="3"/>
  <c r="BH227" i="3"/>
  <c r="BG227" i="3"/>
  <c r="BF227" i="3"/>
  <c r="AA227" i="3"/>
  <c r="Y227" i="3"/>
  <c r="W227" i="3"/>
  <c r="W223" i="3" s="1"/>
  <c r="BK227" i="3"/>
  <c r="N227" i="3"/>
  <c r="BE227" i="3"/>
  <c r="BI226" i="3"/>
  <c r="BH226" i="3"/>
  <c r="BG226" i="3"/>
  <c r="BF226" i="3"/>
  <c r="AA226" i="3"/>
  <c r="AA223" i="3" s="1"/>
  <c r="Y226" i="3"/>
  <c r="W226" i="3"/>
  <c r="BK226" i="3"/>
  <c r="N226" i="3"/>
  <c r="BE226" i="3" s="1"/>
  <c r="BI224" i="3"/>
  <c r="BH224" i="3"/>
  <c r="BG224" i="3"/>
  <c r="BF224" i="3"/>
  <c r="AA224" i="3"/>
  <c r="Y224" i="3"/>
  <c r="Y223" i="3" s="1"/>
  <c r="W224" i="3"/>
  <c r="BK224" i="3"/>
  <c r="BK223" i="3" s="1"/>
  <c r="N223" i="3" s="1"/>
  <c r="N91" i="3" s="1"/>
  <c r="N224" i="3"/>
  <c r="BE224" i="3" s="1"/>
  <c r="BI221" i="3"/>
  <c r="BH221" i="3"/>
  <c r="BG221" i="3"/>
  <c r="BF221" i="3"/>
  <c r="AA221" i="3"/>
  <c r="Y221" i="3"/>
  <c r="W221" i="3"/>
  <c r="BK221" i="3"/>
  <c r="N221" i="3"/>
  <c r="BE221" i="3" s="1"/>
  <c r="BI219" i="3"/>
  <c r="BH219" i="3"/>
  <c r="BG219" i="3"/>
  <c r="BF219" i="3"/>
  <c r="AA219" i="3"/>
  <c r="Y219" i="3"/>
  <c r="W219" i="3"/>
  <c r="BK219" i="3"/>
  <c r="N219" i="3"/>
  <c r="BE219" i="3" s="1"/>
  <c r="BI216" i="3"/>
  <c r="BH216" i="3"/>
  <c r="BG216" i="3"/>
  <c r="BF216" i="3"/>
  <c r="AA216" i="3"/>
  <c r="Y216" i="3"/>
  <c r="W216" i="3"/>
  <c r="BK216" i="3"/>
  <c r="N216" i="3"/>
  <c r="BE216" i="3" s="1"/>
  <c r="BI214" i="3"/>
  <c r="BH214" i="3"/>
  <c r="BG214" i="3"/>
  <c r="BF214" i="3"/>
  <c r="AA214" i="3"/>
  <c r="Y214" i="3"/>
  <c r="W214" i="3"/>
  <c r="BK214" i="3"/>
  <c r="N214" i="3"/>
  <c r="BE214" i="3" s="1"/>
  <c r="BI208" i="3"/>
  <c r="BH208" i="3"/>
  <c r="BG208" i="3"/>
  <c r="BF208" i="3"/>
  <c r="AA208" i="3"/>
  <c r="Y208" i="3"/>
  <c r="W208" i="3"/>
  <c r="BK208" i="3"/>
  <c r="N208" i="3"/>
  <c r="BE208" i="3" s="1"/>
  <c r="BI205" i="3"/>
  <c r="BH205" i="3"/>
  <c r="BG205" i="3"/>
  <c r="BF205" i="3"/>
  <c r="AA205" i="3"/>
  <c r="Y205" i="3"/>
  <c r="W205" i="3"/>
  <c r="BK205" i="3"/>
  <c r="N205" i="3"/>
  <c r="BE205" i="3" s="1"/>
  <c r="BI203" i="3"/>
  <c r="BH203" i="3"/>
  <c r="BG203" i="3"/>
  <c r="BF203" i="3"/>
  <c r="AA203" i="3"/>
  <c r="Y203" i="3"/>
  <c r="W203" i="3"/>
  <c r="BK203" i="3"/>
  <c r="N203" i="3"/>
  <c r="BE203" i="3" s="1"/>
  <c r="BI201" i="3"/>
  <c r="BH201" i="3"/>
  <c r="BG201" i="3"/>
  <c r="BF201" i="3"/>
  <c r="AA201" i="3"/>
  <c r="Y201" i="3"/>
  <c r="W201" i="3"/>
  <c r="BK201" i="3"/>
  <c r="N201" i="3"/>
  <c r="BE201" i="3" s="1"/>
  <c r="BI198" i="3"/>
  <c r="BH198" i="3"/>
  <c r="BG198" i="3"/>
  <c r="BF198" i="3"/>
  <c r="AA198" i="3"/>
  <c r="Y198" i="3"/>
  <c r="W198" i="3"/>
  <c r="BK198" i="3"/>
  <c r="N198" i="3"/>
  <c r="BE198" i="3" s="1"/>
  <c r="BI195" i="3"/>
  <c r="BH195" i="3"/>
  <c r="BG195" i="3"/>
  <c r="BF195" i="3"/>
  <c r="AA195" i="3"/>
  <c r="Y195" i="3"/>
  <c r="W195" i="3"/>
  <c r="BK195" i="3"/>
  <c r="N195" i="3"/>
  <c r="BE195" i="3" s="1"/>
  <c r="BI193" i="3"/>
  <c r="BH193" i="3"/>
  <c r="BG193" i="3"/>
  <c r="BF193" i="3"/>
  <c r="AA193" i="3"/>
  <c r="Y193" i="3"/>
  <c r="W193" i="3"/>
  <c r="BK193" i="3"/>
  <c r="N193" i="3"/>
  <c r="BE193" i="3" s="1"/>
  <c r="BI192" i="3"/>
  <c r="BH192" i="3"/>
  <c r="BG192" i="3"/>
  <c r="BF192" i="3"/>
  <c r="AA192" i="3"/>
  <c r="Y192" i="3"/>
  <c r="W192" i="3"/>
  <c r="BK192" i="3"/>
  <c r="N192" i="3"/>
  <c r="BE192" i="3" s="1"/>
  <c r="BI190" i="3"/>
  <c r="BH190" i="3"/>
  <c r="BG190" i="3"/>
  <c r="BF190" i="3"/>
  <c r="AA190" i="3"/>
  <c r="Y190" i="3"/>
  <c r="W190" i="3"/>
  <c r="BK190" i="3"/>
  <c r="N190" i="3"/>
  <c r="BE190" i="3" s="1"/>
  <c r="BI187" i="3"/>
  <c r="BH187" i="3"/>
  <c r="BG187" i="3"/>
  <c r="BF187" i="3"/>
  <c r="AA187" i="3"/>
  <c r="Y187" i="3"/>
  <c r="W187" i="3"/>
  <c r="BK187" i="3"/>
  <c r="N187" i="3"/>
  <c r="BE187" i="3" s="1"/>
  <c r="BI185" i="3"/>
  <c r="BH185" i="3"/>
  <c r="BG185" i="3"/>
  <c r="BF185" i="3"/>
  <c r="AA185" i="3"/>
  <c r="Y185" i="3"/>
  <c r="W185" i="3"/>
  <c r="BK185" i="3"/>
  <c r="N185" i="3"/>
  <c r="BE185" i="3" s="1"/>
  <c r="BI182" i="3"/>
  <c r="BH182" i="3"/>
  <c r="BG182" i="3"/>
  <c r="BF182" i="3"/>
  <c r="AA182" i="3"/>
  <c r="Y182" i="3"/>
  <c r="W182" i="3"/>
  <c r="BK182" i="3"/>
  <c r="N182" i="3"/>
  <c r="BE182" i="3" s="1"/>
  <c r="BI180" i="3"/>
  <c r="BH180" i="3"/>
  <c r="BG180" i="3"/>
  <c r="BF180" i="3"/>
  <c r="AA180" i="3"/>
  <c r="Y180" i="3"/>
  <c r="W180" i="3"/>
  <c r="BK180" i="3"/>
  <c r="N180" i="3"/>
  <c r="BE180" i="3" s="1"/>
  <c r="BI171" i="3"/>
  <c r="BH171" i="3"/>
  <c r="BG171" i="3"/>
  <c r="BF171" i="3"/>
  <c r="AA171" i="3"/>
  <c r="Y171" i="3"/>
  <c r="W171" i="3"/>
  <c r="BK171" i="3"/>
  <c r="N171" i="3"/>
  <c r="BE171" i="3" s="1"/>
  <c r="BI168" i="3"/>
  <c r="BH168" i="3"/>
  <c r="BG168" i="3"/>
  <c r="BF168" i="3"/>
  <c r="AA168" i="3"/>
  <c r="Y168" i="3"/>
  <c r="W168" i="3"/>
  <c r="BK168" i="3"/>
  <c r="N168" i="3"/>
  <c r="BE168" i="3" s="1"/>
  <c r="BI166" i="3"/>
  <c r="BH166" i="3"/>
  <c r="BG166" i="3"/>
  <c r="BF166" i="3"/>
  <c r="AA166" i="3"/>
  <c r="Y166" i="3"/>
  <c r="W166" i="3"/>
  <c r="BK166" i="3"/>
  <c r="N166" i="3"/>
  <c r="BE166" i="3" s="1"/>
  <c r="BI163" i="3"/>
  <c r="BH163" i="3"/>
  <c r="BG163" i="3"/>
  <c r="BF163" i="3"/>
  <c r="AA163" i="3"/>
  <c r="Y163" i="3"/>
  <c r="W163" i="3"/>
  <c r="BK163" i="3"/>
  <c r="N163" i="3"/>
  <c r="BE163" i="3" s="1"/>
  <c r="BI161" i="3"/>
  <c r="BH161" i="3"/>
  <c r="BG161" i="3"/>
  <c r="BF161" i="3"/>
  <c r="AA161" i="3"/>
  <c r="Y161" i="3"/>
  <c r="W161" i="3"/>
  <c r="BK161" i="3"/>
  <c r="N161" i="3"/>
  <c r="BE161" i="3" s="1"/>
  <c r="BI140" i="3"/>
  <c r="BH140" i="3"/>
  <c r="BG140" i="3"/>
  <c r="BF140" i="3"/>
  <c r="AA140" i="3"/>
  <c r="Y140" i="3"/>
  <c r="W140" i="3"/>
  <c r="BK140" i="3"/>
  <c r="N140" i="3"/>
  <c r="BE140" i="3" s="1"/>
  <c r="BI138" i="3"/>
  <c r="BH138" i="3"/>
  <c r="BG138" i="3"/>
  <c r="BF138" i="3"/>
  <c r="AA138" i="3"/>
  <c r="Y138" i="3"/>
  <c r="W138" i="3"/>
  <c r="BK138" i="3"/>
  <c r="N138" i="3"/>
  <c r="BE138" i="3" s="1"/>
  <c r="BI136" i="3"/>
  <c r="BH136" i="3"/>
  <c r="BG136" i="3"/>
  <c r="BF136" i="3"/>
  <c r="AA136" i="3"/>
  <c r="Y136" i="3"/>
  <c r="W136" i="3"/>
  <c r="BK136" i="3"/>
  <c r="N136" i="3"/>
  <c r="BE136" i="3" s="1"/>
  <c r="BI134" i="3"/>
  <c r="BH134" i="3"/>
  <c r="BG134" i="3"/>
  <c r="BF134" i="3"/>
  <c r="AA134" i="3"/>
  <c r="Y134" i="3"/>
  <c r="W134" i="3"/>
  <c r="BK134" i="3"/>
  <c r="N134" i="3"/>
  <c r="BE134" i="3" s="1"/>
  <c r="BI132" i="3"/>
  <c r="BH132" i="3"/>
  <c r="BG132" i="3"/>
  <c r="BF132" i="3"/>
  <c r="AA132" i="3"/>
  <c r="Y132" i="3"/>
  <c r="W132" i="3"/>
  <c r="BK132" i="3"/>
  <c r="N132" i="3"/>
  <c r="BE132" i="3" s="1"/>
  <c r="BI130" i="3"/>
  <c r="BH130" i="3"/>
  <c r="BG130" i="3"/>
  <c r="BF130" i="3"/>
  <c r="AA130" i="3"/>
  <c r="Y130" i="3"/>
  <c r="W130" i="3"/>
  <c r="BK130" i="3"/>
  <c r="N130" i="3"/>
  <c r="BE130" i="3" s="1"/>
  <c r="BI128" i="3"/>
  <c r="BH128" i="3"/>
  <c r="BG128" i="3"/>
  <c r="BF128" i="3"/>
  <c r="AA128" i="3"/>
  <c r="Y128" i="3"/>
  <c r="W128" i="3"/>
  <c r="BK128" i="3"/>
  <c r="N128" i="3"/>
  <c r="BE128" i="3" s="1"/>
  <c r="BI127" i="3"/>
  <c r="BH127" i="3"/>
  <c r="BG127" i="3"/>
  <c r="BF127" i="3"/>
  <c r="AA127" i="3"/>
  <c r="Y127" i="3"/>
  <c r="W127" i="3"/>
  <c r="BK127" i="3"/>
  <c r="N127" i="3"/>
  <c r="BE127" i="3" s="1"/>
  <c r="BI125" i="3"/>
  <c r="BH125" i="3"/>
  <c r="BG125" i="3"/>
  <c r="BF125" i="3"/>
  <c r="H33" i="3" s="1"/>
  <c r="BA89" i="1" s="1"/>
  <c r="AA125" i="3"/>
  <c r="Y125" i="3"/>
  <c r="W125" i="3"/>
  <c r="BK125" i="3"/>
  <c r="N125" i="3"/>
  <c r="BE125" i="3" s="1"/>
  <c r="BI123" i="3"/>
  <c r="BH123" i="3"/>
  <c r="BG123" i="3"/>
  <c r="H34" i="3" s="1"/>
  <c r="BB89" i="1" s="1"/>
  <c r="BF123" i="3"/>
  <c r="AA123" i="3"/>
  <c r="Y123" i="3"/>
  <c r="W123" i="3"/>
  <c r="BK123" i="3"/>
  <c r="N123" i="3"/>
  <c r="BE123" i="3" s="1"/>
  <c r="BI121" i="3"/>
  <c r="BH121" i="3"/>
  <c r="BG121" i="3"/>
  <c r="BF121" i="3"/>
  <c r="AA121" i="3"/>
  <c r="Y121" i="3"/>
  <c r="W121" i="3"/>
  <c r="BK121" i="3"/>
  <c r="N121" i="3"/>
  <c r="BE121" i="3" s="1"/>
  <c r="BI119" i="3"/>
  <c r="H36" i="3" s="1"/>
  <c r="BD89" i="1" s="1"/>
  <c r="BH119" i="3"/>
  <c r="BG119" i="3"/>
  <c r="BF119" i="3"/>
  <c r="M33" i="3" s="1"/>
  <c r="AW89" i="1" s="1"/>
  <c r="AA119" i="3"/>
  <c r="AA118" i="3" s="1"/>
  <c r="Y119" i="3"/>
  <c r="W119" i="3"/>
  <c r="BK119" i="3"/>
  <c r="N119" i="3"/>
  <c r="BE119" i="3" s="1"/>
  <c r="F110" i="3"/>
  <c r="F108" i="3"/>
  <c r="H35" i="3"/>
  <c r="BC89" i="1" s="1"/>
  <c r="F81" i="3"/>
  <c r="F79" i="3"/>
  <c r="O21" i="3"/>
  <c r="E21" i="3"/>
  <c r="M113" i="3" s="1"/>
  <c r="M84" i="3"/>
  <c r="O20" i="3"/>
  <c r="O18" i="3"/>
  <c r="E18" i="3"/>
  <c r="M112" i="3" s="1"/>
  <c r="O17" i="3"/>
  <c r="F113" i="3"/>
  <c r="E12" i="3"/>
  <c r="F112" i="3" s="1"/>
  <c r="M110" i="3"/>
  <c r="M81" i="3"/>
  <c r="F6" i="3"/>
  <c r="F107" i="3" s="1"/>
  <c r="AY88" i="1"/>
  <c r="AX88" i="1"/>
  <c r="BI284" i="2"/>
  <c r="BH284" i="2"/>
  <c r="BG284" i="2"/>
  <c r="BF284" i="2"/>
  <c r="AA284" i="2"/>
  <c r="AA283" i="2"/>
  <c r="Y284" i="2"/>
  <c r="Y283" i="2" s="1"/>
  <c r="W284" i="2"/>
  <c r="W283" i="2"/>
  <c r="BK284" i="2"/>
  <c r="BK283" i="2" s="1"/>
  <c r="N283" i="2" s="1"/>
  <c r="N96" i="2" s="1"/>
  <c r="N284" i="2"/>
  <c r="BE284" i="2" s="1"/>
  <c r="BI282" i="2"/>
  <c r="BH282" i="2"/>
  <c r="BG282" i="2"/>
  <c r="BF282" i="2"/>
  <c r="AA282" i="2"/>
  <c r="Y282" i="2"/>
  <c r="W282" i="2"/>
  <c r="BK282" i="2"/>
  <c r="N282" i="2"/>
  <c r="BE282" i="2" s="1"/>
  <c r="BI281" i="2"/>
  <c r="BH281" i="2"/>
  <c r="BG281" i="2"/>
  <c r="BF281" i="2"/>
  <c r="AA281" i="2"/>
  <c r="Y281" i="2"/>
  <c r="W281" i="2"/>
  <c r="BK281" i="2"/>
  <c r="N281" i="2"/>
  <c r="BE281" i="2" s="1"/>
  <c r="BI280" i="2"/>
  <c r="BH280" i="2"/>
  <c r="BG280" i="2"/>
  <c r="BF280" i="2"/>
  <c r="AA280" i="2"/>
  <c r="Y280" i="2"/>
  <c r="W280" i="2"/>
  <c r="BK280" i="2"/>
  <c r="N280" i="2"/>
  <c r="BE280" i="2" s="1"/>
  <c r="BI279" i="2"/>
  <c r="BH279" i="2"/>
  <c r="BG279" i="2"/>
  <c r="BF279" i="2"/>
  <c r="AA279" i="2"/>
  <c r="Y279" i="2"/>
  <c r="W279" i="2"/>
  <c r="BK279" i="2"/>
  <c r="N279" i="2"/>
  <c r="BE279" i="2" s="1"/>
  <c r="BI278" i="2"/>
  <c r="BH278" i="2"/>
  <c r="BG278" i="2"/>
  <c r="BF278" i="2"/>
  <c r="AA278" i="2"/>
  <c r="Y278" i="2"/>
  <c r="W278" i="2"/>
  <c r="BK278" i="2"/>
  <c r="N278" i="2"/>
  <c r="BE278" i="2" s="1"/>
  <c r="BI277" i="2"/>
  <c r="BH277" i="2"/>
  <c r="BG277" i="2"/>
  <c r="BF277" i="2"/>
  <c r="AA277" i="2"/>
  <c r="AA276" i="2" s="1"/>
  <c r="Y277" i="2"/>
  <c r="W277" i="2"/>
  <c r="BK277" i="2"/>
  <c r="N277" i="2"/>
  <c r="BE277" i="2" s="1"/>
  <c r="BI275" i="2"/>
  <c r="BH275" i="2"/>
  <c r="BG275" i="2"/>
  <c r="BF275" i="2"/>
  <c r="AA275" i="2"/>
  <c r="Y275" i="2"/>
  <c r="W275" i="2"/>
  <c r="BK275" i="2"/>
  <c r="N275" i="2"/>
  <c r="BE275" i="2"/>
  <c r="BI273" i="2"/>
  <c r="BH273" i="2"/>
  <c r="BG273" i="2"/>
  <c r="BF273" i="2"/>
  <c r="AA273" i="2"/>
  <c r="Y273" i="2"/>
  <c r="W273" i="2"/>
  <c r="BK273" i="2"/>
  <c r="N273" i="2"/>
  <c r="BE273" i="2"/>
  <c r="BI272" i="2"/>
  <c r="BH272" i="2"/>
  <c r="BG272" i="2"/>
  <c r="BF272" i="2"/>
  <c r="AA272" i="2"/>
  <c r="Y272" i="2"/>
  <c r="W272" i="2"/>
  <c r="BK272" i="2"/>
  <c r="N272" i="2"/>
  <c r="BE272" i="2"/>
  <c r="BI271" i="2"/>
  <c r="BH271" i="2"/>
  <c r="BG271" i="2"/>
  <c r="BF271" i="2"/>
  <c r="AA271" i="2"/>
  <c r="Y271" i="2"/>
  <c r="Y268" i="2" s="1"/>
  <c r="W271" i="2"/>
  <c r="BK271" i="2"/>
  <c r="N271" i="2"/>
  <c r="BE271" i="2"/>
  <c r="BI270" i="2"/>
  <c r="BH270" i="2"/>
  <c r="BG270" i="2"/>
  <c r="BF270" i="2"/>
  <c r="AA270" i="2"/>
  <c r="Y270" i="2"/>
  <c r="W270" i="2"/>
  <c r="BK270" i="2"/>
  <c r="BK268" i="2" s="1"/>
  <c r="N268" i="2" s="1"/>
  <c r="N94" i="2" s="1"/>
  <c r="N270" i="2"/>
  <c r="BE270" i="2"/>
  <c r="BI269" i="2"/>
  <c r="BH269" i="2"/>
  <c r="BG269" i="2"/>
  <c r="BF269" i="2"/>
  <c r="AA269" i="2"/>
  <c r="AA268" i="2"/>
  <c r="Y269" i="2"/>
  <c r="W269" i="2"/>
  <c r="W268" i="2"/>
  <c r="BK269" i="2"/>
  <c r="N269" i="2"/>
  <c r="BE269" i="2" s="1"/>
  <c r="BI267" i="2"/>
  <c r="BH267" i="2"/>
  <c r="BG267" i="2"/>
  <c r="BF267" i="2"/>
  <c r="AA267" i="2"/>
  <c r="Y267" i="2"/>
  <c r="W267" i="2"/>
  <c r="BK267" i="2"/>
  <c r="N267" i="2"/>
  <c r="BE267" i="2" s="1"/>
  <c r="BI266" i="2"/>
  <c r="BH266" i="2"/>
  <c r="BG266" i="2"/>
  <c r="BF266" i="2"/>
  <c r="AA266" i="2"/>
  <c r="Y266" i="2"/>
  <c r="W266" i="2"/>
  <c r="BK266" i="2"/>
  <c r="N266" i="2"/>
  <c r="BE266" i="2" s="1"/>
  <c r="BI265" i="2"/>
  <c r="BH265" i="2"/>
  <c r="BG265" i="2"/>
  <c r="BF265" i="2"/>
  <c r="AA265" i="2"/>
  <c r="Y265" i="2"/>
  <c r="W265" i="2"/>
  <c r="BK265" i="2"/>
  <c r="N265" i="2"/>
  <c r="BE265" i="2" s="1"/>
  <c r="BI264" i="2"/>
  <c r="BH264" i="2"/>
  <c r="BG264" i="2"/>
  <c r="BF264" i="2"/>
  <c r="AA264" i="2"/>
  <c r="Y264" i="2"/>
  <c r="W264" i="2"/>
  <c r="BK264" i="2"/>
  <c r="N264" i="2"/>
  <c r="BE264" i="2" s="1"/>
  <c r="BI263" i="2"/>
  <c r="BH263" i="2"/>
  <c r="BG263" i="2"/>
  <c r="BF263" i="2"/>
  <c r="AA263" i="2"/>
  <c r="Y263" i="2"/>
  <c r="W263" i="2"/>
  <c r="BK263" i="2"/>
  <c r="N263" i="2"/>
  <c r="BE263" i="2" s="1"/>
  <c r="BI262" i="2"/>
  <c r="BH262" i="2"/>
  <c r="BG262" i="2"/>
  <c r="BF262" i="2"/>
  <c r="AA262" i="2"/>
  <c r="Y262" i="2"/>
  <c r="W262" i="2"/>
  <c r="BK262" i="2"/>
  <c r="N262" i="2"/>
  <c r="BE262" i="2" s="1"/>
  <c r="BI261" i="2"/>
  <c r="BH261" i="2"/>
  <c r="BG261" i="2"/>
  <c r="BF261" i="2"/>
  <c r="AA261" i="2"/>
  <c r="Y261" i="2"/>
  <c r="W261" i="2"/>
  <c r="BK261" i="2"/>
  <c r="N261" i="2"/>
  <c r="BE261" i="2" s="1"/>
  <c r="BI260" i="2"/>
  <c r="BH260" i="2"/>
  <c r="BG260" i="2"/>
  <c r="BF260" i="2"/>
  <c r="AA260" i="2"/>
  <c r="Y260" i="2"/>
  <c r="W260" i="2"/>
  <c r="BK260" i="2"/>
  <c r="N260" i="2"/>
  <c r="BE260" i="2" s="1"/>
  <c r="BI259" i="2"/>
  <c r="BH259" i="2"/>
  <c r="BG259" i="2"/>
  <c r="BF259" i="2"/>
  <c r="AA259" i="2"/>
  <c r="Y259" i="2"/>
  <c r="W259" i="2"/>
  <c r="BK259" i="2"/>
  <c r="N259" i="2"/>
  <c r="BE259" i="2" s="1"/>
  <c r="BI258" i="2"/>
  <c r="BH258" i="2"/>
  <c r="BG258" i="2"/>
  <c r="BF258" i="2"/>
  <c r="AA258" i="2"/>
  <c r="Y258" i="2"/>
  <c r="W258" i="2"/>
  <c r="BK258" i="2"/>
  <c r="N258" i="2"/>
  <c r="BE258" i="2" s="1"/>
  <c r="BI257" i="2"/>
  <c r="BH257" i="2"/>
  <c r="BG257" i="2"/>
  <c r="BF257" i="2"/>
  <c r="AA257" i="2"/>
  <c r="Y257" i="2"/>
  <c r="W257" i="2"/>
  <c r="BK257" i="2"/>
  <c r="N257" i="2"/>
  <c r="BE257" i="2" s="1"/>
  <c r="BI256" i="2"/>
  <c r="BH256" i="2"/>
  <c r="BG256" i="2"/>
  <c r="BF256" i="2"/>
  <c r="AA256" i="2"/>
  <c r="Y256" i="2"/>
  <c r="W256" i="2"/>
  <c r="BK256" i="2"/>
  <c r="N256" i="2"/>
  <c r="BE256" i="2" s="1"/>
  <c r="BI255" i="2"/>
  <c r="BH255" i="2"/>
  <c r="BG255" i="2"/>
  <c r="BF255" i="2"/>
  <c r="AA255" i="2"/>
  <c r="Y255" i="2"/>
  <c r="W255" i="2"/>
  <c r="BK255" i="2"/>
  <c r="N255" i="2"/>
  <c r="BE255" i="2" s="1"/>
  <c r="BI254" i="2"/>
  <c r="BH254" i="2"/>
  <c r="BG254" i="2"/>
  <c r="BF254" i="2"/>
  <c r="AA254" i="2"/>
  <c r="Y254" i="2"/>
  <c r="W254" i="2"/>
  <c r="BK254" i="2"/>
  <c r="N254" i="2"/>
  <c r="BE254" i="2" s="1"/>
  <c r="BI253" i="2"/>
  <c r="BH253" i="2"/>
  <c r="BG253" i="2"/>
  <c r="BF253" i="2"/>
  <c r="AA253" i="2"/>
  <c r="Y253" i="2"/>
  <c r="W253" i="2"/>
  <c r="BK253" i="2"/>
  <c r="N253" i="2"/>
  <c r="BE253" i="2" s="1"/>
  <c r="BI252" i="2"/>
  <c r="BH252" i="2"/>
  <c r="BG252" i="2"/>
  <c r="BF252" i="2"/>
  <c r="AA252" i="2"/>
  <c r="Y252" i="2"/>
  <c r="W252" i="2"/>
  <c r="BK252" i="2"/>
  <c r="N252" i="2"/>
  <c r="BE252" i="2" s="1"/>
  <c r="BI251" i="2"/>
  <c r="BH251" i="2"/>
  <c r="BG251" i="2"/>
  <c r="BF251" i="2"/>
  <c r="AA251" i="2"/>
  <c r="Y251" i="2"/>
  <c r="W251" i="2"/>
  <c r="BK251" i="2"/>
  <c r="N251" i="2"/>
  <c r="BE251" i="2" s="1"/>
  <c r="BI250" i="2"/>
  <c r="BH250" i="2"/>
  <c r="BG250" i="2"/>
  <c r="BF250" i="2"/>
  <c r="AA250" i="2"/>
  <c r="Y250" i="2"/>
  <c r="W250" i="2"/>
  <c r="BK250" i="2"/>
  <c r="N250" i="2"/>
  <c r="BE250" i="2" s="1"/>
  <c r="BI249" i="2"/>
  <c r="BH249" i="2"/>
  <c r="BG249" i="2"/>
  <c r="BF249" i="2"/>
  <c r="AA249" i="2"/>
  <c r="Y249" i="2"/>
  <c r="W249" i="2"/>
  <c r="BK249" i="2"/>
  <c r="N249" i="2"/>
  <c r="BE249" i="2" s="1"/>
  <c r="BI248" i="2"/>
  <c r="BH248" i="2"/>
  <c r="BG248" i="2"/>
  <c r="BF248" i="2"/>
  <c r="AA248" i="2"/>
  <c r="Y248" i="2"/>
  <c r="W248" i="2"/>
  <c r="BK248" i="2"/>
  <c r="N248" i="2"/>
  <c r="BE248" i="2" s="1"/>
  <c r="BI247" i="2"/>
  <c r="BH247" i="2"/>
  <c r="BG247" i="2"/>
  <c r="BF247" i="2"/>
  <c r="AA247" i="2"/>
  <c r="Y247" i="2"/>
  <c r="W247" i="2"/>
  <c r="BK247" i="2"/>
  <c r="N247" i="2"/>
  <c r="BE247" i="2" s="1"/>
  <c r="BI246" i="2"/>
  <c r="BH246" i="2"/>
  <c r="BG246" i="2"/>
  <c r="BF246" i="2"/>
  <c r="AA246" i="2"/>
  <c r="Y246" i="2"/>
  <c r="W246" i="2"/>
  <c r="BK246" i="2"/>
  <c r="N246" i="2"/>
  <c r="BE246" i="2" s="1"/>
  <c r="BI245" i="2"/>
  <c r="BH245" i="2"/>
  <c r="BG245" i="2"/>
  <c r="BF245" i="2"/>
  <c r="AA245" i="2"/>
  <c r="Y245" i="2"/>
  <c r="W245" i="2"/>
  <c r="BK245" i="2"/>
  <c r="N245" i="2"/>
  <c r="BE245" i="2" s="1"/>
  <c r="BI244" i="2"/>
  <c r="BH244" i="2"/>
  <c r="BG244" i="2"/>
  <c r="BF244" i="2"/>
  <c r="AA244" i="2"/>
  <c r="Y244" i="2"/>
  <c r="W244" i="2"/>
  <c r="BK244" i="2"/>
  <c r="N244" i="2"/>
  <c r="BE244" i="2" s="1"/>
  <c r="BI243" i="2"/>
  <c r="BH243" i="2"/>
  <c r="BG243" i="2"/>
  <c r="BF243" i="2"/>
  <c r="AA243" i="2"/>
  <c r="Y243" i="2"/>
  <c r="W243" i="2"/>
  <c r="BK243" i="2"/>
  <c r="N243" i="2"/>
  <c r="BE243" i="2" s="1"/>
  <c r="BI242" i="2"/>
  <c r="BH242" i="2"/>
  <c r="BG242" i="2"/>
  <c r="BF242" i="2"/>
  <c r="AA242" i="2"/>
  <c r="Y242" i="2"/>
  <c r="W242" i="2"/>
  <c r="BK242" i="2"/>
  <c r="N242" i="2"/>
  <c r="BE242" i="2" s="1"/>
  <c r="BI241" i="2"/>
  <c r="BH241" i="2"/>
  <c r="BG241" i="2"/>
  <c r="BF241" i="2"/>
  <c r="AA241" i="2"/>
  <c r="Y241" i="2"/>
  <c r="W241" i="2"/>
  <c r="W240" i="2" s="1"/>
  <c r="BK241" i="2"/>
  <c r="N241" i="2"/>
  <c r="BE241" i="2" s="1"/>
  <c r="BI239" i="2"/>
  <c r="BH239" i="2"/>
  <c r="BG239" i="2"/>
  <c r="BF239" i="2"/>
  <c r="AA239" i="2"/>
  <c r="Y239" i="2"/>
  <c r="W239" i="2"/>
  <c r="BK239" i="2"/>
  <c r="N239" i="2"/>
  <c r="BE239" i="2"/>
  <c r="BI238" i="2"/>
  <c r="BH238" i="2"/>
  <c r="BG238" i="2"/>
  <c r="BF238" i="2"/>
  <c r="AA238" i="2"/>
  <c r="Y238" i="2"/>
  <c r="W238" i="2"/>
  <c r="BK238" i="2"/>
  <c r="N238" i="2"/>
  <c r="BE238" i="2"/>
  <c r="BI237" i="2"/>
  <c r="BH237" i="2"/>
  <c r="BG237" i="2"/>
  <c r="BF237" i="2"/>
  <c r="AA237" i="2"/>
  <c r="Y237" i="2"/>
  <c r="W237" i="2"/>
  <c r="BK237" i="2"/>
  <c r="N237" i="2"/>
  <c r="BE237" i="2"/>
  <c r="BI236" i="2"/>
  <c r="BH236" i="2"/>
  <c r="BG236" i="2"/>
  <c r="BF236" i="2"/>
  <c r="AA236" i="2"/>
  <c r="Y236" i="2"/>
  <c r="W236" i="2"/>
  <c r="BK236" i="2"/>
  <c r="N236" i="2"/>
  <c r="BE236" i="2"/>
  <c r="BI235" i="2"/>
  <c r="BH235" i="2"/>
  <c r="BG235" i="2"/>
  <c r="BF235" i="2"/>
  <c r="AA235" i="2"/>
  <c r="Y235" i="2"/>
  <c r="W235" i="2"/>
  <c r="BK235" i="2"/>
  <c r="N235" i="2"/>
  <c r="BE235" i="2"/>
  <c r="BI234" i="2"/>
  <c r="BH234" i="2"/>
  <c r="BG234" i="2"/>
  <c r="BF234" i="2"/>
  <c r="AA234" i="2"/>
  <c r="AA233" i="2" s="1"/>
  <c r="Y234" i="2"/>
  <c r="Y233" i="2"/>
  <c r="W234" i="2"/>
  <c r="W233" i="2"/>
  <c r="BK234" i="2"/>
  <c r="BK233" i="2"/>
  <c r="N233" i="2" s="1"/>
  <c r="N92" i="2" s="1"/>
  <c r="N234" i="2"/>
  <c r="BE234" i="2" s="1"/>
  <c r="BI231" i="2"/>
  <c r="BH231" i="2"/>
  <c r="BG231" i="2"/>
  <c r="BF231" i="2"/>
  <c r="AA231" i="2"/>
  <c r="Y231" i="2"/>
  <c r="W231" i="2"/>
  <c r="BK231" i="2"/>
  <c r="N231" i="2"/>
  <c r="BE231" i="2" s="1"/>
  <c r="BI228" i="2"/>
  <c r="BH228" i="2"/>
  <c r="BG228" i="2"/>
  <c r="BF228" i="2"/>
  <c r="AA228" i="2"/>
  <c r="Y228" i="2"/>
  <c r="W228" i="2"/>
  <c r="BK228" i="2"/>
  <c r="N228" i="2"/>
  <c r="BE228" i="2" s="1"/>
  <c r="BI218" i="2"/>
  <c r="BH218" i="2"/>
  <c r="BG218" i="2"/>
  <c r="BF218" i="2"/>
  <c r="AA218" i="2"/>
  <c r="AA217" i="2" s="1"/>
  <c r="Y218" i="2"/>
  <c r="W218" i="2"/>
  <c r="BK218" i="2"/>
  <c r="BK217" i="2" s="1"/>
  <c r="N217" i="2" s="1"/>
  <c r="N91" i="2" s="1"/>
  <c r="N218" i="2"/>
  <c r="BE218" i="2" s="1"/>
  <c r="BI215" i="2"/>
  <c r="BH215" i="2"/>
  <c r="BG215" i="2"/>
  <c r="BF215" i="2"/>
  <c r="AA215" i="2"/>
  <c r="Y215" i="2"/>
  <c r="W215" i="2"/>
  <c r="BK215" i="2"/>
  <c r="N215" i="2"/>
  <c r="BE215" i="2"/>
  <c r="BI213" i="2"/>
  <c r="BH213" i="2"/>
  <c r="BG213" i="2"/>
  <c r="BF213" i="2"/>
  <c r="AA213" i="2"/>
  <c r="Y213" i="2"/>
  <c r="W213" i="2"/>
  <c r="BK213" i="2"/>
  <c r="N213" i="2"/>
  <c r="BE213" i="2"/>
  <c r="BI210" i="2"/>
  <c r="BH210" i="2"/>
  <c r="BG210" i="2"/>
  <c r="BF210" i="2"/>
  <c r="AA210" i="2"/>
  <c r="Y210" i="2"/>
  <c r="W210" i="2"/>
  <c r="BK210" i="2"/>
  <c r="N210" i="2"/>
  <c r="BE210" i="2"/>
  <c r="BI208" i="2"/>
  <c r="BH208" i="2"/>
  <c r="BG208" i="2"/>
  <c r="BF208" i="2"/>
  <c r="AA208" i="2"/>
  <c r="Y208" i="2"/>
  <c r="W208" i="2"/>
  <c r="BK208" i="2"/>
  <c r="N208" i="2"/>
  <c r="BE208" i="2"/>
  <c r="BI202" i="2"/>
  <c r="BH202" i="2"/>
  <c r="BG202" i="2"/>
  <c r="BF202" i="2"/>
  <c r="AA202" i="2"/>
  <c r="Y202" i="2"/>
  <c r="W202" i="2"/>
  <c r="BK202" i="2"/>
  <c r="N202" i="2"/>
  <c r="BE202" i="2"/>
  <c r="BI199" i="2"/>
  <c r="BH199" i="2"/>
  <c r="BG199" i="2"/>
  <c r="BF199" i="2"/>
  <c r="AA199" i="2"/>
  <c r="Y199" i="2"/>
  <c r="W199" i="2"/>
  <c r="BK199" i="2"/>
  <c r="N199" i="2"/>
  <c r="BE199" i="2"/>
  <c r="BI197" i="2"/>
  <c r="BH197" i="2"/>
  <c r="BG197" i="2"/>
  <c r="BF197" i="2"/>
  <c r="AA197" i="2"/>
  <c r="Y197" i="2"/>
  <c r="W197" i="2"/>
  <c r="BK197" i="2"/>
  <c r="N197" i="2"/>
  <c r="BE197" i="2"/>
  <c r="BI194" i="2"/>
  <c r="BH194" i="2"/>
  <c r="BG194" i="2"/>
  <c r="BF194" i="2"/>
  <c r="AA194" i="2"/>
  <c r="Y194" i="2"/>
  <c r="W194" i="2"/>
  <c r="BK194" i="2"/>
  <c r="N194" i="2"/>
  <c r="BE194" i="2"/>
  <c r="BI191" i="2"/>
  <c r="BH191" i="2"/>
  <c r="BG191" i="2"/>
  <c r="BF191" i="2"/>
  <c r="AA191" i="2"/>
  <c r="Y191" i="2"/>
  <c r="W191" i="2"/>
  <c r="BK191" i="2"/>
  <c r="N191" i="2"/>
  <c r="BE191" i="2"/>
  <c r="BI188" i="2"/>
  <c r="BH188" i="2"/>
  <c r="BG188" i="2"/>
  <c r="BF188" i="2"/>
  <c r="AA188" i="2"/>
  <c r="Y188" i="2"/>
  <c r="W188" i="2"/>
  <c r="BK188" i="2"/>
  <c r="N188" i="2"/>
  <c r="BE188" i="2"/>
  <c r="BI186" i="2"/>
  <c r="BH186" i="2"/>
  <c r="BG186" i="2"/>
  <c r="BF186" i="2"/>
  <c r="AA186" i="2"/>
  <c r="Y186" i="2"/>
  <c r="W186" i="2"/>
  <c r="BK186" i="2"/>
  <c r="N186" i="2"/>
  <c r="BE186" i="2"/>
  <c r="BI185" i="2"/>
  <c r="BH185" i="2"/>
  <c r="BG185" i="2"/>
  <c r="BF185" i="2"/>
  <c r="AA185" i="2"/>
  <c r="Y185" i="2"/>
  <c r="W185" i="2"/>
  <c r="BK185" i="2"/>
  <c r="N185" i="2"/>
  <c r="BE185" i="2"/>
  <c r="BI183" i="2"/>
  <c r="BH183" i="2"/>
  <c r="BG183" i="2"/>
  <c r="BF183" i="2"/>
  <c r="AA183" i="2"/>
  <c r="Y183" i="2"/>
  <c r="W183" i="2"/>
  <c r="BK183" i="2"/>
  <c r="N183" i="2"/>
  <c r="BE183" i="2"/>
  <c r="BI180" i="2"/>
  <c r="BH180" i="2"/>
  <c r="BG180" i="2"/>
  <c r="BF180" i="2"/>
  <c r="AA180" i="2"/>
  <c r="Y180" i="2"/>
  <c r="W180" i="2"/>
  <c r="BK180" i="2"/>
  <c r="N180" i="2"/>
  <c r="BE180" i="2"/>
  <c r="BI178" i="2"/>
  <c r="BH178" i="2"/>
  <c r="BG178" i="2"/>
  <c r="BF178" i="2"/>
  <c r="AA178" i="2"/>
  <c r="Y178" i="2"/>
  <c r="W178" i="2"/>
  <c r="BK178" i="2"/>
  <c r="N178" i="2"/>
  <c r="BE178" i="2"/>
  <c r="BI175" i="2"/>
  <c r="BH175" i="2"/>
  <c r="BG175" i="2"/>
  <c r="BF175" i="2"/>
  <c r="AA175" i="2"/>
  <c r="Y175" i="2"/>
  <c r="W175" i="2"/>
  <c r="BK175" i="2"/>
  <c r="N175" i="2"/>
  <c r="BE175" i="2"/>
  <c r="BI173" i="2"/>
  <c r="BH173" i="2"/>
  <c r="BG173" i="2"/>
  <c r="BF173" i="2"/>
  <c r="AA173" i="2"/>
  <c r="Y173" i="2"/>
  <c r="W173" i="2"/>
  <c r="BK173" i="2"/>
  <c r="N173" i="2"/>
  <c r="BE173" i="2"/>
  <c r="BI164" i="2"/>
  <c r="BH164" i="2"/>
  <c r="BG164" i="2"/>
  <c r="BF164" i="2"/>
  <c r="AA164" i="2"/>
  <c r="Y164" i="2"/>
  <c r="W164" i="2"/>
  <c r="BK164" i="2"/>
  <c r="N164" i="2"/>
  <c r="BE164" i="2"/>
  <c r="BI161" i="2"/>
  <c r="BH161" i="2"/>
  <c r="BG161" i="2"/>
  <c r="BF161" i="2"/>
  <c r="AA161" i="2"/>
  <c r="Y161" i="2"/>
  <c r="W161" i="2"/>
  <c r="BK161" i="2"/>
  <c r="N161" i="2"/>
  <c r="BE161" i="2"/>
  <c r="BI159" i="2"/>
  <c r="BH159" i="2"/>
  <c r="BG159" i="2"/>
  <c r="BF159" i="2"/>
  <c r="AA159" i="2"/>
  <c r="Y159" i="2"/>
  <c r="W159" i="2"/>
  <c r="BK159" i="2"/>
  <c r="N159" i="2"/>
  <c r="BE159" i="2"/>
  <c r="BI156" i="2"/>
  <c r="BH156" i="2"/>
  <c r="BG156" i="2"/>
  <c r="BF156" i="2"/>
  <c r="AA156" i="2"/>
  <c r="Y156" i="2"/>
  <c r="W156" i="2"/>
  <c r="BK156" i="2"/>
  <c r="N156" i="2"/>
  <c r="BE156" i="2"/>
  <c r="BI154" i="2"/>
  <c r="BH154" i="2"/>
  <c r="BG154" i="2"/>
  <c r="BF154" i="2"/>
  <c r="AA154" i="2"/>
  <c r="Y154" i="2"/>
  <c r="W154" i="2"/>
  <c r="BK154" i="2"/>
  <c r="N154" i="2"/>
  <c r="BE154" i="2"/>
  <c r="BI137" i="2"/>
  <c r="BH137" i="2"/>
  <c r="BG137" i="2"/>
  <c r="BF137" i="2"/>
  <c r="AA137" i="2"/>
  <c r="Y137" i="2"/>
  <c r="W137" i="2"/>
  <c r="BK137" i="2"/>
  <c r="N137" i="2"/>
  <c r="BE137" i="2"/>
  <c r="BI135" i="2"/>
  <c r="BH135" i="2"/>
  <c r="BG135" i="2"/>
  <c r="BF135" i="2"/>
  <c r="AA135" i="2"/>
  <c r="Y135" i="2"/>
  <c r="W135" i="2"/>
  <c r="BK135" i="2"/>
  <c r="N135" i="2"/>
  <c r="BE135" i="2"/>
  <c r="BI133" i="2"/>
  <c r="BH133" i="2"/>
  <c r="BG133" i="2"/>
  <c r="BF133" i="2"/>
  <c r="AA133" i="2"/>
  <c r="Y133" i="2"/>
  <c r="W133" i="2"/>
  <c r="BK133" i="2"/>
  <c r="N133" i="2"/>
  <c r="BE133" i="2"/>
  <c r="BI131" i="2"/>
  <c r="BH131" i="2"/>
  <c r="BG131" i="2"/>
  <c r="BF131" i="2"/>
  <c r="AA131" i="2"/>
  <c r="Y131" i="2"/>
  <c r="W131" i="2"/>
  <c r="BK131" i="2"/>
  <c r="N131" i="2"/>
  <c r="BE131" i="2"/>
  <c r="BI129" i="2"/>
  <c r="BH129" i="2"/>
  <c r="BG129" i="2"/>
  <c r="BF129" i="2"/>
  <c r="AA129" i="2"/>
  <c r="Y129" i="2"/>
  <c r="W129" i="2"/>
  <c r="BK129" i="2"/>
  <c r="N129" i="2"/>
  <c r="BE129" i="2"/>
  <c r="BI127" i="2"/>
  <c r="BH127" i="2"/>
  <c r="BG127" i="2"/>
  <c r="BF127" i="2"/>
  <c r="AA127" i="2"/>
  <c r="Y127" i="2"/>
  <c r="W127" i="2"/>
  <c r="BK127" i="2"/>
  <c r="N127" i="2"/>
  <c r="BE127" i="2"/>
  <c r="BI125" i="2"/>
  <c r="BH125" i="2"/>
  <c r="BG125" i="2"/>
  <c r="BF125" i="2"/>
  <c r="AA125" i="2"/>
  <c r="Y125" i="2"/>
  <c r="W125" i="2"/>
  <c r="BK125" i="2"/>
  <c r="N125" i="2"/>
  <c r="BE125" i="2"/>
  <c r="BI123" i="2"/>
  <c r="BH123" i="2"/>
  <c r="BG123" i="2"/>
  <c r="BF123" i="2"/>
  <c r="AA123" i="2"/>
  <c r="Y123" i="2"/>
  <c r="Y118" i="2" s="1"/>
  <c r="W123" i="2"/>
  <c r="BK123" i="2"/>
  <c r="N123" i="2"/>
  <c r="BE123" i="2"/>
  <c r="BI121" i="2"/>
  <c r="BH121" i="2"/>
  <c r="BG121" i="2"/>
  <c r="BF121" i="2"/>
  <c r="M33" i="2" s="1"/>
  <c r="AW88" i="1" s="1"/>
  <c r="AA121" i="2"/>
  <c r="Y121" i="2"/>
  <c r="W121" i="2"/>
  <c r="BK121" i="2"/>
  <c r="N121" i="2"/>
  <c r="BE121" i="2"/>
  <c r="BI119" i="2"/>
  <c r="BH119" i="2"/>
  <c r="H35" i="2" s="1"/>
  <c r="BC88" i="1" s="1"/>
  <c r="BC87" i="1" s="1"/>
  <c r="BG119" i="2"/>
  <c r="BF119" i="2"/>
  <c r="AA119" i="2"/>
  <c r="AA118" i="2"/>
  <c r="Y119" i="2"/>
  <c r="W119" i="2"/>
  <c r="W118" i="2"/>
  <c r="BK119" i="2"/>
  <c r="N119" i="2"/>
  <c r="BE119" i="2" s="1"/>
  <c r="F110" i="2"/>
  <c r="F108" i="2"/>
  <c r="F81" i="2"/>
  <c r="F79" i="2"/>
  <c r="O21" i="2"/>
  <c r="E21" i="2"/>
  <c r="M113" i="2" s="1"/>
  <c r="M84" i="2"/>
  <c r="O20" i="2"/>
  <c r="O18" i="2"/>
  <c r="E18" i="2"/>
  <c r="M112" i="2" s="1"/>
  <c r="O17" i="2"/>
  <c r="F113" i="2"/>
  <c r="F84" i="2"/>
  <c r="E12" i="2"/>
  <c r="F112" i="2" s="1"/>
  <c r="M110" i="2"/>
  <c r="M81" i="2"/>
  <c r="F6" i="2"/>
  <c r="F107" i="2" s="1"/>
  <c r="AM83" i="1"/>
  <c r="AM82" i="1"/>
  <c r="L82" i="1"/>
  <c r="AM80" i="1"/>
  <c r="L80" i="1"/>
  <c r="L78" i="1"/>
  <c r="F78" i="3" l="1"/>
  <c r="F78" i="2"/>
  <c r="Y240" i="2"/>
  <c r="BK276" i="2"/>
  <c r="N276" i="2" s="1"/>
  <c r="N95" i="2" s="1"/>
  <c r="BK118" i="3"/>
  <c r="BK117" i="3" s="1"/>
  <c r="W228" i="3"/>
  <c r="BK297" i="3"/>
  <c r="N297" i="3" s="1"/>
  <c r="N95" i="3" s="1"/>
  <c r="H33" i="2"/>
  <c r="BA88" i="1" s="1"/>
  <c r="W217" i="2"/>
  <c r="W117" i="2" s="1"/>
  <c r="W116" i="2" s="1"/>
  <c r="AU88" i="1" s="1"/>
  <c r="AU87" i="1" s="1"/>
  <c r="AA240" i="2"/>
  <c r="W276" i="2"/>
  <c r="W118" i="3"/>
  <c r="W117" i="3" s="1"/>
  <c r="W116" i="3" s="1"/>
  <c r="AU89" i="1" s="1"/>
  <c r="Y228" i="3"/>
  <c r="W297" i="3"/>
  <c r="Y217" i="2"/>
  <c r="BK240" i="2"/>
  <c r="N240" i="2" s="1"/>
  <c r="N93" i="2" s="1"/>
  <c r="Y276" i="2"/>
  <c r="Y117" i="2" s="1"/>
  <c r="Y116" i="2" s="1"/>
  <c r="Y118" i="3"/>
  <c r="AA228" i="3"/>
  <c r="AA117" i="3" s="1"/>
  <c r="AA116" i="3" s="1"/>
  <c r="Y297" i="3"/>
  <c r="H34" i="2"/>
  <c r="BB88" i="1" s="1"/>
  <c r="BB87" i="1" s="1"/>
  <c r="AX87" i="1" s="1"/>
  <c r="H36" i="2"/>
  <c r="BD88" i="1" s="1"/>
  <c r="BD87" i="1" s="1"/>
  <c r="W35" i="1" s="1"/>
  <c r="W115" i="4"/>
  <c r="W114" i="4" s="1"/>
  <c r="AU90" i="1" s="1"/>
  <c r="Y115" i="4"/>
  <c r="Y114" i="4" s="1"/>
  <c r="AA115" i="4"/>
  <c r="AA114" i="4" s="1"/>
  <c r="BK116" i="4"/>
  <c r="AA117" i="2"/>
  <c r="AA116" i="2" s="1"/>
  <c r="BK118" i="2"/>
  <c r="N118" i="2" s="1"/>
  <c r="N90" i="2" s="1"/>
  <c r="F83" i="3"/>
  <c r="F84" i="3"/>
  <c r="M83" i="3"/>
  <c r="F78" i="4"/>
  <c r="M81" i="4"/>
  <c r="M84" i="4"/>
  <c r="F84" i="4"/>
  <c r="W34" i="1"/>
  <c r="AY87" i="1"/>
  <c r="BK115" i="4"/>
  <c r="N116" i="4"/>
  <c r="N90" i="4" s="1"/>
  <c r="F83" i="2"/>
  <c r="M83" i="2"/>
  <c r="H33" i="4"/>
  <c r="BA90" i="1" s="1"/>
  <c r="BA87" i="1" s="1"/>
  <c r="W33" i="1" l="1"/>
  <c r="N118" i="3"/>
  <c r="N90" i="3" s="1"/>
  <c r="Y117" i="3"/>
  <c r="Y116" i="3" s="1"/>
  <c r="BK117" i="2"/>
  <c r="BK116" i="2" s="1"/>
  <c r="N116" i="2" s="1"/>
  <c r="N88" i="2" s="1"/>
  <c r="L99" i="2" s="1"/>
  <c r="W32" i="1"/>
  <c r="AW87" i="1"/>
  <c r="AK32" i="1" s="1"/>
  <c r="BK114" i="4"/>
  <c r="N114" i="4" s="1"/>
  <c r="N88" i="4" s="1"/>
  <c r="L97" i="4" s="1"/>
  <c r="N115" i="4"/>
  <c r="N89" i="4" s="1"/>
  <c r="BK116" i="3"/>
  <c r="N116" i="3" s="1"/>
  <c r="N88" i="3" s="1"/>
  <c r="L99" i="3" s="1"/>
  <c r="N117" i="3"/>
  <c r="N89" i="3" s="1"/>
  <c r="N117" i="2" l="1"/>
  <c r="N89" i="2" s="1"/>
  <c r="M27" i="3"/>
  <c r="M27" i="2"/>
  <c r="M27" i="4"/>
  <c r="M32" i="2" l="1"/>
  <c r="AV88" i="1" s="1"/>
  <c r="AT88" i="1" s="1"/>
  <c r="H32" i="2"/>
  <c r="AZ88" i="1" s="1"/>
  <c r="M32" i="3"/>
  <c r="AV89" i="1" s="1"/>
  <c r="AT89" i="1" s="1"/>
  <c r="H32" i="3"/>
  <c r="AZ89" i="1" s="1"/>
  <c r="M32" i="4"/>
  <c r="AV90" i="1" s="1"/>
  <c r="AT90" i="1" s="1"/>
  <c r="H32" i="4"/>
  <c r="AZ90" i="1" s="1"/>
  <c r="AS90" i="1" l="1"/>
  <c r="M30" i="4"/>
  <c r="AS88" i="1"/>
  <c r="M30" i="2"/>
  <c r="AS89" i="1"/>
  <c r="M30" i="3"/>
  <c r="AZ87" i="1"/>
  <c r="AS87" i="1" l="1"/>
  <c r="AV87" i="1"/>
  <c r="L38" i="3"/>
  <c r="AG89" i="1"/>
  <c r="AN89" i="1" s="1"/>
  <c r="L38" i="2"/>
  <c r="AG88" i="1"/>
  <c r="L38" i="4"/>
  <c r="AG90" i="1"/>
  <c r="AN90" i="1" s="1"/>
  <c r="AN88" i="1" l="1"/>
  <c r="AG87" i="1"/>
  <c r="AG93" i="1" s="1"/>
  <c r="AT87" i="1"/>
  <c r="AK26" i="1" l="1"/>
  <c r="AN87" i="1"/>
  <c r="AN93" i="1" s="1"/>
  <c r="AK31" i="1" l="1"/>
  <c r="AK29" i="1"/>
  <c r="W31" i="1"/>
  <c r="AK37" i="1" l="1"/>
</calcChain>
</file>

<file path=xl/sharedStrings.xml><?xml version="1.0" encoding="utf-8"?>
<sst xmlns="http://schemas.openxmlformats.org/spreadsheetml/2006/main" count="4746" uniqueCount="890">
  <si>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</si>
  <si>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</si>
  <si>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</si>
  <si>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</si>
  <si>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</si>
  <si>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</si>
  <si>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</si>
  <si>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</si>
  <si>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</si>
  <si>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</si>
  <si>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</si>
  <si>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</si>
  <si>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</si>
  <si>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</si>
  <si>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</si>
  <si>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</si>
  <si>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</si>
  <si>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</si>
  <si>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</si>
  <si>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JKSO:</t>
  </si>
  <si>
    <t>CC-CZ:</t>
  </si>
  <si>
    <t>Místo:</t>
  </si>
  <si>
    <t xml:space="preserve"> </t>
  </si>
  <si>
    <t>Datum:</t>
  </si>
  <si>
    <t>Objednatel: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</si>
  <si>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</si>
  <si>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</si>
  <si>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</si>
  <si>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</si>
  <si>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</si>
  <si>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</si>
  <si>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</si>
  <si>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</si>
  <si>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</si>
  <si>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</si>
  <si>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</si>
  <si>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</si>
  <si>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</si>
  <si>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</si>
  <si>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</si>
  <si>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</si>
  <si>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</si>
  <si>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</si>
  <si>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</si>
  <si>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</si>
  <si>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</si>
  <si>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</si>
  <si>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</si>
  <si>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</si>
  <si>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</si>
  <si>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</si>
  <si>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</si>
  <si>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</si>
  <si>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</si>
  <si>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</si>
  <si>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</si>
  <si>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</si>
  <si>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</si>
  <si>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</si>
  <si>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</si>
  <si>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</si>
  <si>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</si>
  <si>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</si>
  <si>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</si>
  <si>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</si>
  <si>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</si>
  <si>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</si>
  <si>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</si>
  <si>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</si>
  <si>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</si>
  <si>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</si>
  <si>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</si>
  <si>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</si>
  <si>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{8300dd7c-0814-49cd-9a6f-7fb9943c62be}</t>
  </si>
  <si>
    <t>{00000000-0000-0000-0000-000000000000}</t>
  </si>
  <si>
    <t>/</t>
  </si>
  <si>
    <t>SO 301</t>
  </si>
  <si>
    <t>Splašková kanalizace</t>
  </si>
  <si>
    <t>1</t>
  </si>
  <si>
    <t>{82a47a18-06fd-467d-8733-46b1741a8255}</t>
  </si>
  <si>
    <t>SO 302</t>
  </si>
  <si>
    <t>Vodovod</t>
  </si>
  <si>
    <t>{dee626e3-21e4-436e-a70b-8ca09ecf014c}</t>
  </si>
  <si>
    <t>VRN</t>
  </si>
  <si>
    <t>Vedlejší rozpočtové náklady</t>
  </si>
  <si>
    <t>{1bb128e5-320a-465b-8ea8-4640d05aa07e}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</si>
  <si>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</si>
  <si>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</si>
  <si>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</si>
  <si>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</si>
  <si>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</si>
  <si>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</si>
  <si>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</si>
  <si>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</si>
  <si>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SO 301 - Splašková kanalizace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</si>
  <si>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</si>
  <si>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</si>
  <si>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</si>
  <si>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</si>
  <si>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</si>
  <si>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</si>
  <si>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</si>
  <si>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</si>
  <si>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</si>
  <si>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</si>
  <si>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</si>
  <si>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</si>
  <si>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</si>
  <si>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</si>
  <si>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Zařízení staveniště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</si>
  <si>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</si>
  <si>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</si>
  <si>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</si>
  <si>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</si>
  <si>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</si>
  <si>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</si>
  <si>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</si>
  <si>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</si>
  <si>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</si>
  <si>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</si>
  <si>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</si>
  <si>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</si>
  <si>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</si>
  <si>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</si>
  <si>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</si>
  <si>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</si>
  <si>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113106021</t>
  </si>
  <si>
    <t>Rozebrání dlažeb při překopech komunikací pro pěší z betonových dlaždic ručně</t>
  </si>
  <si>
    <t>m2</t>
  </si>
  <si>
    <t>4</t>
  </si>
  <si>
    <t>54304121</t>
  </si>
  <si>
    <t>1,8*0,9</t>
  </si>
  <si>
    <t>VV</t>
  </si>
  <si>
    <t>113107422</t>
  </si>
  <si>
    <t>Odstranění podkladu z kameniva drceného tl 200 mm při překopech strojně pl do 15 m2</t>
  </si>
  <si>
    <t>-690054596</t>
  </si>
  <si>
    <t>3</t>
  </si>
  <si>
    <t>113107524</t>
  </si>
  <si>
    <t>Odstranění podkladu z kameniva drceného tl 400 mm při překopech strojně pl přes 15 m2</t>
  </si>
  <si>
    <t>1209752834</t>
  </si>
  <si>
    <t>6*1,5</t>
  </si>
  <si>
    <t>113107543</t>
  </si>
  <si>
    <t>Odstranění podkladu živičných tl 150 mm při překopech strojně pl přes 15 m2</t>
  </si>
  <si>
    <t>18641219</t>
  </si>
  <si>
    <t>5</t>
  </si>
  <si>
    <t>113202111</t>
  </si>
  <si>
    <t>Vytrhání obrub krajníků obrubníků stojatých</t>
  </si>
  <si>
    <t>m</t>
  </si>
  <si>
    <t>2058487137</t>
  </si>
  <si>
    <t>2+2</t>
  </si>
  <si>
    <t>6</t>
  </si>
  <si>
    <t>119001401</t>
  </si>
  <si>
    <t>Dočasné zajištění potrubí DN do 200</t>
  </si>
  <si>
    <t>-836027804</t>
  </si>
  <si>
    <t>3*1,2</t>
  </si>
  <si>
    <t>7</t>
  </si>
  <si>
    <t>119001421</t>
  </si>
  <si>
    <t>Dočasné zajištění kabelů a kabelových tratí ze 3 volně ložených kabelů</t>
  </si>
  <si>
    <t>546080949</t>
  </si>
  <si>
    <t>8</t>
  </si>
  <si>
    <t>121101101</t>
  </si>
  <si>
    <t>Sejmutí ornice s přemístěním na vzdálenost do 50 m</t>
  </si>
  <si>
    <t>m3</t>
  </si>
  <si>
    <t>-1662008515</t>
  </si>
  <si>
    <t>(39,3*1,2+40,8*0,9+2*6,61+2*4,42)*0,2</t>
  </si>
  <si>
    <t>9</t>
  </si>
  <si>
    <t>130001101</t>
  </si>
  <si>
    <t>Příplatek za ztížení vykopávky v blízkosti podzemního vedení</t>
  </si>
  <si>
    <t>-813071992</t>
  </si>
  <si>
    <t>6*1,2*2*2,4</t>
  </si>
  <si>
    <t>10</t>
  </si>
  <si>
    <t>132201202</t>
  </si>
  <si>
    <t>Hloubení rýh š do 2000 mm v hornině tř. 3 objemu do 1000 m3</t>
  </si>
  <si>
    <t>1371657568</t>
  </si>
  <si>
    <t>Výkop rýhy:</t>
  </si>
  <si>
    <t>49,9*1,2*2,4+40,8*0,9*2,4</t>
  </si>
  <si>
    <t>odpočet odstranění povrchů:</t>
  </si>
  <si>
    <t>dlažba 30*30:</t>
  </si>
  <si>
    <t>-(1,8*0,9*0,06)</t>
  </si>
  <si>
    <t>asfaltová komunikace:</t>
  </si>
  <si>
    <t>-(6*1,5*0,12)</t>
  </si>
  <si>
    <t>ŠD tl. 20 cm:</t>
  </si>
  <si>
    <t>-(1,8*0,9*0,2)</t>
  </si>
  <si>
    <t>ŠD tl. 40 cm:</t>
  </si>
  <si>
    <t>-(6*1,5*0,4)</t>
  </si>
  <si>
    <t>ornice:</t>
  </si>
  <si>
    <t>-((39,3*1,2+40,8*0,9)*0,2)</t>
  </si>
  <si>
    <t>Součet</t>
  </si>
  <si>
    <t>tř. 3 = 50%:</t>
  </si>
  <si>
    <t>209,963*0,5</t>
  </si>
  <si>
    <t>11</t>
  </si>
  <si>
    <t>132201209</t>
  </si>
  <si>
    <t>Příplatek za lepivost k hloubení rýh š do 2000 mm v hornině tř. 3</t>
  </si>
  <si>
    <t>634235361</t>
  </si>
  <si>
    <t>104,982/2</t>
  </si>
  <si>
    <t>12</t>
  </si>
  <si>
    <t>132301202</t>
  </si>
  <si>
    <t>Hloubení rýh š do 2000 mm v hornině tř. 4 objemu do 1000 m3</t>
  </si>
  <si>
    <t>-229225410</t>
  </si>
  <si>
    <t>tř. 4 = 45%:</t>
  </si>
  <si>
    <t>209,963*0,45</t>
  </si>
  <si>
    <t>13</t>
  </si>
  <si>
    <t>132301209</t>
  </si>
  <si>
    <t>Příplatek za lepivost k hloubení rýh š do 2000 mm v hornině tř. 4</t>
  </si>
  <si>
    <t>-1344241203</t>
  </si>
  <si>
    <t>94,483/2</t>
  </si>
  <si>
    <t>14</t>
  </si>
  <si>
    <t>132401201</t>
  </si>
  <si>
    <t>Hloubení rýh š do 2000 mm v hornině tř. 5</t>
  </si>
  <si>
    <t>-1696162782</t>
  </si>
  <si>
    <t>tř. 5 = 5%:</t>
  </si>
  <si>
    <t>209,963*0,05</t>
  </si>
  <si>
    <t>133201101</t>
  </si>
  <si>
    <t>Hloubení šachet v hornině tř. 3 objemu do 100 m3</t>
  </si>
  <si>
    <t>-75814757</t>
  </si>
  <si>
    <t>rozšíření výkopu pro šachty:</t>
  </si>
  <si>
    <t>3*(3,24*((3,24-1,2)/2))*2*2,55+2*(2,6*((2,6-0,9)/2))*2*2,55</t>
  </si>
  <si>
    <t>odstranění povrchů:</t>
  </si>
  <si>
    <t>-(2*(3,24*((3,24-1,2)/2))*2*0,2+2*(2,6*((2,6-0,9)/2))*2*0,2)</t>
  </si>
  <si>
    <t>68,693*0,5</t>
  </si>
  <si>
    <t>16</t>
  </si>
  <si>
    <t>133201109</t>
  </si>
  <si>
    <t>Příplatek za lepivost u hloubení šachet v hornině tř. 3</t>
  </si>
  <si>
    <t>-616555051</t>
  </si>
  <si>
    <t>34,347*0,5</t>
  </si>
  <si>
    <t>17</t>
  </si>
  <si>
    <t>133301101</t>
  </si>
  <si>
    <t>Hloubení šachet v hornině tř. 4 objemu do 100 m3</t>
  </si>
  <si>
    <t>-1570855252</t>
  </si>
  <si>
    <t>68,693*0,45</t>
  </si>
  <si>
    <t>18</t>
  </si>
  <si>
    <t>133301109</t>
  </si>
  <si>
    <t>Příplatek za lepivost u hloubení šachet v hornině tř. 4</t>
  </si>
  <si>
    <t>343741317</t>
  </si>
  <si>
    <t>30,912/2</t>
  </si>
  <si>
    <t>19</t>
  </si>
  <si>
    <t>133401101</t>
  </si>
  <si>
    <t>Hloubení šachet v hornině tř. 5</t>
  </si>
  <si>
    <t>-1395921907</t>
  </si>
  <si>
    <t>68,693*0,05</t>
  </si>
  <si>
    <t>20</t>
  </si>
  <si>
    <t>151101102</t>
  </si>
  <si>
    <t>Zřízení příložného pažení a rozepření stěn rýh hl do 4 m</t>
  </si>
  <si>
    <t>422491565</t>
  </si>
  <si>
    <t>49,9*2*2,4+40,8*2*2,4</t>
  </si>
  <si>
    <t>151101112</t>
  </si>
  <si>
    <t>Odstranění příložného pažení a rozepření stěn rýh hl do 4 m</t>
  </si>
  <si>
    <t>-1124617725</t>
  </si>
  <si>
    <t>22</t>
  </si>
  <si>
    <t>161101101</t>
  </si>
  <si>
    <t>Svislé přemístění výkopku z horniny tř. 1 až 4 hl výkopu do 2,5 m</t>
  </si>
  <si>
    <t>949811021</t>
  </si>
  <si>
    <t>(209,963+68,693)/2</t>
  </si>
  <si>
    <t>23</t>
  </si>
  <si>
    <t>162301101</t>
  </si>
  <si>
    <t>Vodorovné přemístění do 500 m výkopku/sypaniny z horniny tř. 1 až 4</t>
  </si>
  <si>
    <t>-474752108</t>
  </si>
  <si>
    <t>zemina pro zpětný zásyp, odvoz na meziskládku a zpět:</t>
  </si>
  <si>
    <t>210,398*2</t>
  </si>
  <si>
    <t>24</t>
  </si>
  <si>
    <t>162601102</t>
  </si>
  <si>
    <t>Vodorovné přemístění do 5000 m výkopku/sypaniny z horniny tř. 1 až 4</t>
  </si>
  <si>
    <t>-744802650</t>
  </si>
  <si>
    <t>odvoz ornice do 5 km:</t>
  </si>
  <si>
    <t>21,188</t>
  </si>
  <si>
    <t>25</t>
  </si>
  <si>
    <t>162701105</t>
  </si>
  <si>
    <t>Vodorovné přemístění do 10000 m výkopku/sypaniny z horniny tř. 1 až 4</t>
  </si>
  <si>
    <t>568145140</t>
  </si>
  <si>
    <t>na skládku:</t>
  </si>
  <si>
    <t>209,963+68,693-210,398</t>
  </si>
  <si>
    <t>26</t>
  </si>
  <si>
    <t>162701109</t>
  </si>
  <si>
    <t>Příplatek k vodorovnému přemístění výkopku/sypaniny z horniny tř. 1 až 4 ZKD 1000 m přes 10000 m</t>
  </si>
  <si>
    <t>769523785</t>
  </si>
  <si>
    <t>68,258*15</t>
  </si>
  <si>
    <t>27</t>
  </si>
  <si>
    <t>167101101</t>
  </si>
  <si>
    <t>Nakládání výkopku z hornin tř. 1 až 4 do 100 m3</t>
  </si>
  <si>
    <t>-338171253</t>
  </si>
  <si>
    <t>pro zpětný zásyp z meziskládky:</t>
  </si>
  <si>
    <t>210,398</t>
  </si>
  <si>
    <t>28</t>
  </si>
  <si>
    <t>171201201</t>
  </si>
  <si>
    <t>Uložení sypaniny na skládky</t>
  </si>
  <si>
    <t>1928427139</t>
  </si>
  <si>
    <t>zemina na trvalou řízenou skládku:</t>
  </si>
  <si>
    <t>68,258</t>
  </si>
  <si>
    <t>ornice do 5 km:</t>
  </si>
  <si>
    <t>29</t>
  </si>
  <si>
    <t>171201211</t>
  </si>
  <si>
    <t>Poplatek za uložení stavebního odpadu - zeminy a kameniva na skládce</t>
  </si>
  <si>
    <t>t</t>
  </si>
  <si>
    <t>460906409</t>
  </si>
  <si>
    <t>68,258*1,8</t>
  </si>
  <si>
    <t>30</t>
  </si>
  <si>
    <t>174101101</t>
  </si>
  <si>
    <t>Zásyp jam, šachet rýh nebo kolem objektů sypaninou se zhutněním</t>
  </si>
  <si>
    <t>-1587799218</t>
  </si>
  <si>
    <t>výkop rýhy+rozš. na šachty-lože-obsyp-objem rour-podkl. bet.-objem šachet-objem chrániček:</t>
  </si>
  <si>
    <t>209,963+68,693-13,8-39,608-2,725-0,875-10,056-1,194</t>
  </si>
  <si>
    <t>31</t>
  </si>
  <si>
    <t>175151101</t>
  </si>
  <si>
    <t>Obsypání potrubí strojně sypaninou bez prohození, uloženou do 3 m</t>
  </si>
  <si>
    <t>-1568656433</t>
  </si>
  <si>
    <t>39,3*1,2*0,55-((3,14*(0,25)^2)/4)*39,3+(40,8-2*0,6)*0,9*0,46-((3,14*(0,16)^2)/4)*(40,8-2*0,6)</t>
  </si>
  <si>
    <t>32</t>
  </si>
  <si>
    <t>M</t>
  </si>
  <si>
    <t>58337310</t>
  </si>
  <si>
    <t>štěrkopísek frakce 0-4 třída B</t>
  </si>
  <si>
    <t>898736158</t>
  </si>
  <si>
    <t>39,608*2</t>
  </si>
  <si>
    <t>33</t>
  </si>
  <si>
    <t>451573111</t>
  </si>
  <si>
    <t>Lože pod potrubí otevřený výkop ze štěrkopísku</t>
  </si>
  <si>
    <t>1357878565</t>
  </si>
  <si>
    <t>stoka:</t>
  </si>
  <si>
    <t>(49,9-2*2)*1,2*0,13</t>
  </si>
  <si>
    <t>přípojky:</t>
  </si>
  <si>
    <t>(40,8-2*1)*0,9*0,13</t>
  </si>
  <si>
    <t>pod šachty DN1000:</t>
  </si>
  <si>
    <t>3*2*2*0,15</t>
  </si>
  <si>
    <t>pod šachty DN600:</t>
  </si>
  <si>
    <t>2*1*1*0,15</t>
  </si>
  <si>
    <t>34</t>
  </si>
  <si>
    <t>452311121</t>
  </si>
  <si>
    <t>Podkladní desky z betonu prostého tř. C 8/10 otevřený výkop</t>
  </si>
  <si>
    <t>547762835</t>
  </si>
  <si>
    <t>pod revizní šachty</t>
  </si>
  <si>
    <t>P</t>
  </si>
  <si>
    <t>3*1,5*1,5*0,1+2*1*1*0,1</t>
  </si>
  <si>
    <t>35</t>
  </si>
  <si>
    <t>452351101</t>
  </si>
  <si>
    <t>Bednění podkladních desek nebo bloků nebo sedlového lože otevřený výkop</t>
  </si>
  <si>
    <t>419087870</t>
  </si>
  <si>
    <t>3*4*1,5*0,1+2*4*1*0,1</t>
  </si>
  <si>
    <t>36</t>
  </si>
  <si>
    <t>564861111</t>
  </si>
  <si>
    <t>Podklad ze štěrkodrtě ŠD tl 200 mm</t>
  </si>
  <si>
    <t>74987719</t>
  </si>
  <si>
    <t>37</t>
  </si>
  <si>
    <t>566901244</t>
  </si>
  <si>
    <t>Vyspravení podkladu po překopech ing sítí plochy přes 15 m2 kamenivem hrubým drceným tl. 250 mm</t>
  </si>
  <si>
    <t>-361696633</t>
  </si>
  <si>
    <t>38</t>
  </si>
  <si>
    <t>566901232</t>
  </si>
  <si>
    <t>Vyspravení podkladu po překopech ing sítí plochy přes 15 m2 štěrkodrtí tl. 150 mm</t>
  </si>
  <si>
    <t>1438350945</t>
  </si>
  <si>
    <t>39</t>
  </si>
  <si>
    <t>566901262</t>
  </si>
  <si>
    <t>Vyspravení podkladu po překopech ing sítí plochy přes 15 m2 obalovaným kamenivem ACP (OK) tl. 120 mm</t>
  </si>
  <si>
    <t>1545242034</t>
  </si>
  <si>
    <t>40</t>
  </si>
  <si>
    <t>596811120</t>
  </si>
  <si>
    <t>Kladení betonové dlažby komunikací pro pěší do lože z kameniva vel do 0,09 m2 plochy do 50 m2</t>
  </si>
  <si>
    <t>895492846</t>
  </si>
  <si>
    <t>41</t>
  </si>
  <si>
    <t>59248005</t>
  </si>
  <si>
    <t>dlažba skladebná betonová 30x30x5cm přírodní</t>
  </si>
  <si>
    <t>-650312428</t>
  </si>
  <si>
    <t>42</t>
  </si>
  <si>
    <t>871310310</t>
  </si>
  <si>
    <t>Montáž kanalizačního potrubí hladkého plnostěnného SN 10 z polypropylenu DN 150</t>
  </si>
  <si>
    <t>1499717033</t>
  </si>
  <si>
    <t>43</t>
  </si>
  <si>
    <t>28617019</t>
  </si>
  <si>
    <t>trubka kanalizační PP plnostěnná hladká DN 150x6000 mm SN 10</t>
  </si>
  <si>
    <t>1309909080</t>
  </si>
  <si>
    <t>44</t>
  </si>
  <si>
    <t>871360310</t>
  </si>
  <si>
    <t>Montáž kanalizačního potrubí hladkého plnostěnného SN 10 z polypropylenu DN 250</t>
  </si>
  <si>
    <t>-66547190</t>
  </si>
  <si>
    <t>45</t>
  </si>
  <si>
    <t>28617021</t>
  </si>
  <si>
    <t>trubka kanalizační PP plnostěnná třívrstvá DN 250x6000 mm SN 10</t>
  </si>
  <si>
    <t>1174398322</t>
  </si>
  <si>
    <t>46</t>
  </si>
  <si>
    <t>877315231</t>
  </si>
  <si>
    <t>Montáž víčka z PP DN 150</t>
  </si>
  <si>
    <t>kus</t>
  </si>
  <si>
    <t>1096960963</t>
  </si>
  <si>
    <t>47</t>
  </si>
  <si>
    <t>28611958.OSM</t>
  </si>
  <si>
    <t>PPKGM hrdlová zátka DN 160 SN10</t>
  </si>
  <si>
    <t>-1449414723</t>
  </si>
  <si>
    <t>48</t>
  </si>
  <si>
    <t>877360320</t>
  </si>
  <si>
    <t>Montáž odboček na kanalizačním potrubí z PP trub hladkých plnostěnných DN 250</t>
  </si>
  <si>
    <t>-2086955822</t>
  </si>
  <si>
    <t>49</t>
  </si>
  <si>
    <t>28617210</t>
  </si>
  <si>
    <t>odbočka kanalizační PP SN 16 45° DN 250/DN150</t>
  </si>
  <si>
    <t>131904732</t>
  </si>
  <si>
    <t>50</t>
  </si>
  <si>
    <t>892362121</t>
  </si>
  <si>
    <t>Tlaková zkouška vzduchem potrubí DN 250 těsnícím vakem ucpávkovým</t>
  </si>
  <si>
    <t>úsek</t>
  </si>
  <si>
    <t>-1876285449</t>
  </si>
  <si>
    <t>51</t>
  </si>
  <si>
    <t>894411121</t>
  </si>
  <si>
    <t>Zřízení šachet kanalizačních z betonových dílců na potrubí DN nad 200 do 300 dno beton tř. C 25/30</t>
  </si>
  <si>
    <t>-872888562</t>
  </si>
  <si>
    <t>52</t>
  </si>
  <si>
    <t>59224029</t>
  </si>
  <si>
    <t>dno betonové šachtové TBZ-Q.1 100/491 KOM tl. 15 cm</t>
  </si>
  <si>
    <t>-2074113902</t>
  </si>
  <si>
    <t>53</t>
  </si>
  <si>
    <t>59224029R1</t>
  </si>
  <si>
    <t>dno betonové šachtové monolitické výšky 600 mm</t>
  </si>
  <si>
    <t>-1983220105</t>
  </si>
  <si>
    <t>54</t>
  </si>
  <si>
    <t>59224052</t>
  </si>
  <si>
    <t>skruž pro kanalizační šachty se zabudovanými stupadly 100 x 100 x 12 cm</t>
  </si>
  <si>
    <t>1119507963</t>
  </si>
  <si>
    <t>55</t>
  </si>
  <si>
    <t>59224051</t>
  </si>
  <si>
    <t>skruž pro kanalizační šachty se zabudovanými stupadly 100 x 50 x 12 cm</t>
  </si>
  <si>
    <t>1147142562</t>
  </si>
  <si>
    <t>56</t>
  </si>
  <si>
    <t>59224050</t>
  </si>
  <si>
    <t>skruž pro kanalizační šachty se zabudovanými stupadly 100 x 25 x 12 cm</t>
  </si>
  <si>
    <t>1479626650</t>
  </si>
  <si>
    <t>57</t>
  </si>
  <si>
    <t>59224312</t>
  </si>
  <si>
    <t>kónus šachetní betonový kapsové plastové stupadlo 100x62,5x58 cm</t>
  </si>
  <si>
    <t>2041352467</t>
  </si>
  <si>
    <t>58</t>
  </si>
  <si>
    <t>59224012</t>
  </si>
  <si>
    <t>prstenec betonový vyrovnávací 63/8 cm</t>
  </si>
  <si>
    <t>480978188</t>
  </si>
  <si>
    <t>59</t>
  </si>
  <si>
    <t>59224348</t>
  </si>
  <si>
    <t>těsnění elastomerové pro spojení šachetních dílů DN 1000</t>
  </si>
  <si>
    <t>1626862952</t>
  </si>
  <si>
    <t>60</t>
  </si>
  <si>
    <t>894812312</t>
  </si>
  <si>
    <t>Revizní a čistící šachta z PP typ DN 600/160 šachtové dno průtočné 30°, 60°, 90°</t>
  </si>
  <si>
    <t>858309592</t>
  </si>
  <si>
    <t>61</t>
  </si>
  <si>
    <t>894812332</t>
  </si>
  <si>
    <t>Revizní a čistící šachta z PP DN 600 šachtová roura korugovaná světlé hloubky 2000 mm</t>
  </si>
  <si>
    <t>-330302826</t>
  </si>
  <si>
    <t>62</t>
  </si>
  <si>
    <t>894812339</t>
  </si>
  <si>
    <t>Příplatek k rourám revizní a čistící šachty z PP DN 600 za uříznutí šachtové roury</t>
  </si>
  <si>
    <t>-1453704427</t>
  </si>
  <si>
    <t>63</t>
  </si>
  <si>
    <t>894812377</t>
  </si>
  <si>
    <t>Revizní a čistící šachta z PP DN 600 poklop litinový do 40 t s teleskopickým adaptérem</t>
  </si>
  <si>
    <t>23952572</t>
  </si>
  <si>
    <t>64</t>
  </si>
  <si>
    <t>899104112</t>
  </si>
  <si>
    <t>Osazení poklopů litinových nebo ocelových včetně rámů pro třídu zatížení D400, E600</t>
  </si>
  <si>
    <t>-352559550</t>
  </si>
  <si>
    <t>65</t>
  </si>
  <si>
    <t>28661935</t>
  </si>
  <si>
    <t>poklop šachtový BEGU pro třídu zatížení D400 bez odvětrávání</t>
  </si>
  <si>
    <t>-840482481</t>
  </si>
  <si>
    <t>66</t>
  </si>
  <si>
    <t>899914116</t>
  </si>
  <si>
    <t>Montáž ocelové chráničky D 400</t>
  </si>
  <si>
    <t>773643274</t>
  </si>
  <si>
    <t>67</t>
  </si>
  <si>
    <t>14011112</t>
  </si>
  <si>
    <t>trubka ocelová bezešvá hladká D 400</t>
  </si>
  <si>
    <t>1192763790</t>
  </si>
  <si>
    <t>68</t>
  </si>
  <si>
    <t>230200117R2</t>
  </si>
  <si>
    <t>Nasunutí potrubní sekce do chráničky DN 400, vč. kluzných objímek a těsnících manžet</t>
  </si>
  <si>
    <t>736373087</t>
  </si>
  <si>
    <t>69</t>
  </si>
  <si>
    <t>916131213</t>
  </si>
  <si>
    <t>Osazení silničního obrubníku betonového stojatého s boční opěrou do lože z betonu prostého</t>
  </si>
  <si>
    <t>731794240</t>
  </si>
  <si>
    <t>70</t>
  </si>
  <si>
    <t>59217031</t>
  </si>
  <si>
    <t>obrubník betonový silniční 100 x 15 x 25 cm</t>
  </si>
  <si>
    <t>247252368</t>
  </si>
  <si>
    <t>71</t>
  </si>
  <si>
    <t>916231213</t>
  </si>
  <si>
    <t>Osazení zahradního obrubníku betonového stojatého s boční opěrou do lože z betonu prostého</t>
  </si>
  <si>
    <t>1838771634</t>
  </si>
  <si>
    <t>72</t>
  </si>
  <si>
    <t>59217002</t>
  </si>
  <si>
    <t>obrubník betonový zahradní  šedý 100 x 5 x 20 cm</t>
  </si>
  <si>
    <t>1045561637</t>
  </si>
  <si>
    <t>73</t>
  </si>
  <si>
    <t>919122100</t>
  </si>
  <si>
    <t>Těsnění spár zálivkou asfaltovou za tepla</t>
  </si>
  <si>
    <t>-1576846611</t>
  </si>
  <si>
    <t>6*2</t>
  </si>
  <si>
    <t>74</t>
  </si>
  <si>
    <t>919735113</t>
  </si>
  <si>
    <t>Řezání stávajícího živičného krytu hl do 150 mm</t>
  </si>
  <si>
    <t>-1396016037</t>
  </si>
  <si>
    <t>75</t>
  </si>
  <si>
    <t>997013501</t>
  </si>
  <si>
    <t>Odvoz suti a vybouraných hmot na skládku nebo meziskládku do 1 km se složením</t>
  </si>
  <si>
    <t>-712503715</t>
  </si>
  <si>
    <t>76</t>
  </si>
  <si>
    <t>997013509</t>
  </si>
  <si>
    <t>Příplatek k odvozu suti a vybouraných hmot na skládku ZKD 1 km přes 1 km</t>
  </si>
  <si>
    <t>1645608094</t>
  </si>
  <si>
    <t>77</t>
  </si>
  <si>
    <t>997221611</t>
  </si>
  <si>
    <t>Nakládání suti na dopravní prostředky pro vodorovnou dopravu</t>
  </si>
  <si>
    <t>-895744051</t>
  </si>
  <si>
    <t>78</t>
  </si>
  <si>
    <t>997223845</t>
  </si>
  <si>
    <t>Poplatek za uložení na skládce (skládkovné) odpadu asfaltového</t>
  </si>
  <si>
    <t>197187523</t>
  </si>
  <si>
    <t>79</t>
  </si>
  <si>
    <t>997223855</t>
  </si>
  <si>
    <t>Poplatek za uložení na skládce (skládkovné) kameniva</t>
  </si>
  <si>
    <t>-1046071517</t>
  </si>
  <si>
    <t>80</t>
  </si>
  <si>
    <t>997223856</t>
  </si>
  <si>
    <t>Poplatek za uložení na skládce (skládkovné) betonu</t>
  </si>
  <si>
    <t>112797842</t>
  </si>
  <si>
    <t>81</t>
  </si>
  <si>
    <t>998276101</t>
  </si>
  <si>
    <t>Přesun hmot pro trubní vedení z trub z plastických hmot otevřený výkop</t>
  </si>
  <si>
    <t>-1094287126</t>
  </si>
  <si>
    <t>PN</t>
  </si>
  <si>
    <t>SO 302 - Vodovod</t>
  </si>
  <si>
    <t>1696672291</t>
  </si>
  <si>
    <t>2,4*0,9</t>
  </si>
  <si>
    <t>113106023</t>
  </si>
  <si>
    <t>Rozebrání dlažeb při překopech komunikací pro pěší ze zámkové dlažby ručně</t>
  </si>
  <si>
    <t>117307479</t>
  </si>
  <si>
    <t>1,2*1</t>
  </si>
  <si>
    <t>113107522</t>
  </si>
  <si>
    <t>Odstranění podkladu z kameniva drceného tl 200 mm při překopech strojně pl přes 15 m2</t>
  </si>
  <si>
    <t>-863526781</t>
  </si>
  <si>
    <t>2,16+1,2</t>
  </si>
  <si>
    <t>1951444120</t>
  </si>
  <si>
    <t>31,0*1,1</t>
  </si>
  <si>
    <t>2022188352</t>
  </si>
  <si>
    <t>857867090</t>
  </si>
  <si>
    <t>-214152486</t>
  </si>
  <si>
    <t>8*1,1</t>
  </si>
  <si>
    <t>119001402</t>
  </si>
  <si>
    <t>Dočasné zajištění potrubí ocelového nebo litinového DN do 500</t>
  </si>
  <si>
    <t>-678568445</t>
  </si>
  <si>
    <t>2*1,1</t>
  </si>
  <si>
    <t>-1041044089</t>
  </si>
  <si>
    <t>10*1,1</t>
  </si>
  <si>
    <t>-508208439</t>
  </si>
  <si>
    <t>77,72*1,1*0,2+23*0,9*0,2+4*2,5*2,5*0,2</t>
  </si>
  <si>
    <t>-203412070</t>
  </si>
  <si>
    <t>20*2*1,1*1,6</t>
  </si>
  <si>
    <t>1080502666</t>
  </si>
  <si>
    <t>výkop rýhy:</t>
  </si>
  <si>
    <t>110,4*1,1*1,6+23*0,9*1,6</t>
  </si>
  <si>
    <t>rozšíření výkopu u nápojů, hydrantů, odboček:</t>
  </si>
  <si>
    <t>4*1,5*1,5*1,8</t>
  </si>
  <si>
    <t>-(2,4*0,9*0,06)</t>
  </si>
  <si>
    <t>zámk. dlažba:</t>
  </si>
  <si>
    <t>-(1,2*1*0,06)</t>
  </si>
  <si>
    <t>-(31*1,1*0,12)</t>
  </si>
  <si>
    <t>-(2,16+1,2)*0,2</t>
  </si>
  <si>
    <t>-(31*1,1*0,4)</t>
  </si>
  <si>
    <t>-21,2384</t>
  </si>
  <si>
    <t>203,78*0,5</t>
  </si>
  <si>
    <t>294729857</t>
  </si>
  <si>
    <t>101,89/2</t>
  </si>
  <si>
    <t>565650847</t>
  </si>
  <si>
    <t>203,78*0,45</t>
  </si>
  <si>
    <t>1985936111</t>
  </si>
  <si>
    <t>91,701/2</t>
  </si>
  <si>
    <t>-190805595</t>
  </si>
  <si>
    <t>203,78*0,05</t>
  </si>
  <si>
    <t>-168054460</t>
  </si>
  <si>
    <t>výkop pro VŠ:</t>
  </si>
  <si>
    <t>4*2,5*2,5*1,8</t>
  </si>
  <si>
    <t>-(4*2,5*2,5*0,2)</t>
  </si>
  <si>
    <t>40*0,5</t>
  </si>
  <si>
    <t>-28902487</t>
  </si>
  <si>
    <t>20/2</t>
  </si>
  <si>
    <t>1345460160</t>
  </si>
  <si>
    <t>40*0,45</t>
  </si>
  <si>
    <t>-558289351</t>
  </si>
  <si>
    <t>18/2</t>
  </si>
  <si>
    <t>1533207667</t>
  </si>
  <si>
    <t>40*0,05</t>
  </si>
  <si>
    <t>151101101</t>
  </si>
  <si>
    <t>Zřízení příložného pažení a rozepření stěn rýh hl do 2 m</t>
  </si>
  <si>
    <t>-1143752555</t>
  </si>
  <si>
    <t>(110,4+23)*2*1,6</t>
  </si>
  <si>
    <t>151101111</t>
  </si>
  <si>
    <t>Odstranění příložného pažení a rozepření stěn rýh hl do 2 m</t>
  </si>
  <si>
    <t>1785779380</t>
  </si>
  <si>
    <t>-258212523</t>
  </si>
  <si>
    <t>(203,78+40)/2</t>
  </si>
  <si>
    <t>163594620</t>
  </si>
  <si>
    <t>168,119*2</t>
  </si>
  <si>
    <t>-406683445</t>
  </si>
  <si>
    <t>26,238</t>
  </si>
  <si>
    <t>-1884262371</t>
  </si>
  <si>
    <t>203,78+40-168,119</t>
  </si>
  <si>
    <t>1029346531</t>
  </si>
  <si>
    <t>75,661*15</t>
  </si>
  <si>
    <t>635625858</t>
  </si>
  <si>
    <t>168,119</t>
  </si>
  <si>
    <t>-1887703036</t>
  </si>
  <si>
    <t>75,661</t>
  </si>
  <si>
    <t>809958664</t>
  </si>
  <si>
    <t>75,661*1,8</t>
  </si>
  <si>
    <t>677464273</t>
  </si>
  <si>
    <t xml:space="preserve"> výkop rýhy + výkop pro VŠ - lože - obsyp - objem rour - objem VŠ:</t>
  </si>
  <si>
    <t>203,78+40-16,714-53,514-0,7208-4,7124</t>
  </si>
  <si>
    <t>383157092</t>
  </si>
  <si>
    <t>110,4*1,1*0,39-((3,14*(0,09)^2)/4)*110,4+23*0,9*0,332-((3,14*(0,032)^2)/4)*23</t>
  </si>
  <si>
    <t>-1899509423</t>
  </si>
  <si>
    <t>53,514*2</t>
  </si>
  <si>
    <t>739896683</t>
  </si>
  <si>
    <t>(110,4*1,1+23*0,9+4*2,5*2,5)*0,1</t>
  </si>
  <si>
    <t>452313131</t>
  </si>
  <si>
    <t>Podkladní bloky z betonu prostého tř. C 12/15 otevřený výkop</t>
  </si>
  <si>
    <t>-1321515712</t>
  </si>
  <si>
    <t>452353101</t>
  </si>
  <si>
    <t>Bednění podkladních bloků otevřený výkop</t>
  </si>
  <si>
    <t>-854765512</t>
  </si>
  <si>
    <t>-105523661</t>
  </si>
  <si>
    <t>1653941262</t>
  </si>
  <si>
    <t>1476814641</t>
  </si>
  <si>
    <t>-1327010063</t>
  </si>
  <si>
    <t>596211110</t>
  </si>
  <si>
    <t>Kladení zámkové dlažby komunikací pro pěší tl 60 mm skupiny A pl do 50 m2</t>
  </si>
  <si>
    <t>1900027792</t>
  </si>
  <si>
    <t>59245018</t>
  </si>
  <si>
    <t>dlažba skladebná betonová 20x10x6 cm přírodní</t>
  </si>
  <si>
    <t>983036667</t>
  </si>
  <si>
    <t>846807500</t>
  </si>
  <si>
    <t>1892660551</t>
  </si>
  <si>
    <t>850265121</t>
  </si>
  <si>
    <t>Výřez nebo výsek na potrubí z trub litinových tlakových nebo plastických hmot DN 100</t>
  </si>
  <si>
    <t>1524444537</t>
  </si>
  <si>
    <t>852241122</t>
  </si>
  <si>
    <t>Montáž potrubí z trub litinových tlakových přírubových normálních délek otevřený výkop DN 80</t>
  </si>
  <si>
    <t>1107864843</t>
  </si>
  <si>
    <t>55253098.2</t>
  </si>
  <si>
    <t>trouba přírubová litinová vodovodní  PN 10/16 DN 80 dl 2000mm</t>
  </si>
  <si>
    <t>-1662956134</t>
  </si>
  <si>
    <t>857261131</t>
  </si>
  <si>
    <t>Montáž litinových tvarovek jednoosých hrdlových otevřený výkop s integrovaným těsněním DN 100</t>
  </si>
  <si>
    <t>1944416060</t>
  </si>
  <si>
    <t>55253745</t>
  </si>
  <si>
    <t>Spojka DN 110 - jištěná proti posunu, hrdlo/příruba</t>
  </si>
  <si>
    <t>-277582251</t>
  </si>
  <si>
    <t>857262122</t>
  </si>
  <si>
    <t>Montáž litinových tvarovek jednoosých přírubových otevřený výkop DN 100</t>
  </si>
  <si>
    <t>812136179</t>
  </si>
  <si>
    <t>55253746</t>
  </si>
  <si>
    <t>Redukce litinová přírubová 100/80</t>
  </si>
  <si>
    <t>1014750697</t>
  </si>
  <si>
    <t>857242122</t>
  </si>
  <si>
    <t>Montáž litinových tvarovek jednoosých přírubových otevřený výkop DN 80</t>
  </si>
  <si>
    <t>-1128305693</t>
  </si>
  <si>
    <t>55254047</t>
  </si>
  <si>
    <t>koleno 90° s patkou přírubové litinové vodovodní N-kus PN 10/40 DN 80</t>
  </si>
  <si>
    <t>-1478339642</t>
  </si>
  <si>
    <t>857244122</t>
  </si>
  <si>
    <t>Montáž litinových tvarovek odbočných přírubových otevřený výkop DN 80</t>
  </si>
  <si>
    <t>-1650445447</t>
  </si>
  <si>
    <t>55253510</t>
  </si>
  <si>
    <t>tvarovka přírubová litinová vodovodní s přírubovou odbočkou T-kus DN 80/80</t>
  </si>
  <si>
    <t>-1297537295</t>
  </si>
  <si>
    <t>871161211</t>
  </si>
  <si>
    <t>Montáž potrubí z PE100 SDR 11 otevřený výkop svařovaných elektrotvarovkou D 32 x 3,0 mm</t>
  </si>
  <si>
    <t>-702086681</t>
  </si>
  <si>
    <t>28613110</t>
  </si>
  <si>
    <t>potrubí vodovodní PE100 PN16 SDR11 100m 32x3,0mm PAS 1075</t>
  </si>
  <si>
    <t>-1204511036</t>
  </si>
  <si>
    <t>871241221</t>
  </si>
  <si>
    <t>Montáž potrubí z PE100 SDR 17 otevřený výkop svařovaných elektrotvarovkou D 90 x 5,4 mm</t>
  </si>
  <si>
    <t>1749878467</t>
  </si>
  <si>
    <t>28613620</t>
  </si>
  <si>
    <t>potrubí dvouvrstvé PE100 s 10% signalizační vrstvou SDR 17 PAS 1075 90x5,4 dl 12m</t>
  </si>
  <si>
    <t>-1000765719</t>
  </si>
  <si>
    <t>877241101</t>
  </si>
  <si>
    <t>Montáž elektrotvarovek na vodovodním potrubí z PE trub d 90</t>
  </si>
  <si>
    <t>2075282695</t>
  </si>
  <si>
    <t>28615974</t>
  </si>
  <si>
    <t>elektrospojka SDR 11 PE 100 PN 16 d 90</t>
  </si>
  <si>
    <t>-503755811</t>
  </si>
  <si>
    <t>28654368</t>
  </si>
  <si>
    <t>příruba volná k lemovému nákružku z polypropylénu 90</t>
  </si>
  <si>
    <t>2032038761</t>
  </si>
  <si>
    <t>FF485527W</t>
  </si>
  <si>
    <t>Lemový nákružek PE100 SDR11 d90</t>
  </si>
  <si>
    <t>ks</t>
  </si>
  <si>
    <t>-198730720</t>
  </si>
  <si>
    <t>877241110</t>
  </si>
  <si>
    <t>Montáž elektrokolen na vodovodním potrubí z PE trub d 90</t>
  </si>
  <si>
    <t>815937720</t>
  </si>
  <si>
    <t>28614936</t>
  </si>
  <si>
    <t>elektrokoleno 90° PE d 90</t>
  </si>
  <si>
    <t>661787376</t>
  </si>
  <si>
    <t>877241110R</t>
  </si>
  <si>
    <t>Montáž oblouku nebo kolen na vodovodním potrubí z PE trub d 90</t>
  </si>
  <si>
    <t>1133883396</t>
  </si>
  <si>
    <t>28614948R</t>
  </si>
  <si>
    <t>oblouk 11° PE d 90</t>
  </si>
  <si>
    <t>527661345</t>
  </si>
  <si>
    <t>28614948R6</t>
  </si>
  <si>
    <t>koleno 30° PE d 90</t>
  </si>
  <si>
    <t>-1941196820</t>
  </si>
  <si>
    <t>28614948R8</t>
  </si>
  <si>
    <t>oblouk 60° PE d 90</t>
  </si>
  <si>
    <t>-1597255986</t>
  </si>
  <si>
    <t>891163111</t>
  </si>
  <si>
    <t>Montáž vodovodního ventilu hlavního pro přípojky DN 25</t>
  </si>
  <si>
    <t>359283051</t>
  </si>
  <si>
    <t>42221420</t>
  </si>
  <si>
    <t>šoupátko přípojkové přímé DN 25 PN16 připoj. rozměr 32 x 1 1/4"</t>
  </si>
  <si>
    <t>-1691136054</t>
  </si>
  <si>
    <t>891241112</t>
  </si>
  <si>
    <t>Montáž vodovodních šoupátek otevřený výkop DN 80</t>
  </si>
  <si>
    <t>-617105453</t>
  </si>
  <si>
    <t>42221303</t>
  </si>
  <si>
    <t>šoupátko pitná voda, DN 80</t>
  </si>
  <si>
    <t>-2022879727</t>
  </si>
  <si>
    <t>891241811</t>
  </si>
  <si>
    <t>Demontáž hydrantu otevřený výkop DN 80</t>
  </si>
  <si>
    <t>17483186</t>
  </si>
  <si>
    <t>891247111</t>
  </si>
  <si>
    <t>Montáž hydrantů podzemních DN 80</t>
  </si>
  <si>
    <t>75642048</t>
  </si>
  <si>
    <t>42273590</t>
  </si>
  <si>
    <t>hydrant podzemní DN80</t>
  </si>
  <si>
    <t>1425838950</t>
  </si>
  <si>
    <t>891249111</t>
  </si>
  <si>
    <t>Montáž navrtávacích pasů na potrubí z jakýchkoli trub DN 80</t>
  </si>
  <si>
    <t>-1100431809</t>
  </si>
  <si>
    <t>42271412</t>
  </si>
  <si>
    <t>pas navrtávací z tvárné litiny DN 80, rozsah (88-99), odbočky 1",5/4",6/4"</t>
  </si>
  <si>
    <t>1530646415</t>
  </si>
  <si>
    <t>892241111</t>
  </si>
  <si>
    <t>Tlaková zkouška vodou potrubí do DN 80</t>
  </si>
  <si>
    <t>-1014351709</t>
  </si>
  <si>
    <t>892273122</t>
  </si>
  <si>
    <t>Proplach a dezinfekce vodovodního potrubí DN od 80 do 125</t>
  </si>
  <si>
    <t>-902462157</t>
  </si>
  <si>
    <t>82</t>
  </si>
  <si>
    <t>892372111</t>
  </si>
  <si>
    <t>Zabezpečení konců potrubí DN do 300 při tlakových zkouškách vodou</t>
  </si>
  <si>
    <t>380076510</t>
  </si>
  <si>
    <t>83</t>
  </si>
  <si>
    <t>893811163</t>
  </si>
  <si>
    <t>Osazení vodoměrné šachty kruhové z PP samonosné pro běžné zatížení průměru do 1,2 m hloubky do 1,6 m</t>
  </si>
  <si>
    <t>546292794</t>
  </si>
  <si>
    <t>84</t>
  </si>
  <si>
    <t>56230595</t>
  </si>
  <si>
    <t>šachta vodoměrná samonosná kruhová 1,2/1,6 m</t>
  </si>
  <si>
    <t>163289325</t>
  </si>
  <si>
    <t>85</t>
  </si>
  <si>
    <t>899401111</t>
  </si>
  <si>
    <t>Osazení poklopů litinových ventilových</t>
  </si>
  <si>
    <t>162085719</t>
  </si>
  <si>
    <t>86</t>
  </si>
  <si>
    <t>42291402</t>
  </si>
  <si>
    <t>poklop litinový - ventilový</t>
  </si>
  <si>
    <t>1127287045</t>
  </si>
  <si>
    <t>87</t>
  </si>
  <si>
    <t>56230636</t>
  </si>
  <si>
    <t>deska podkladová uličního poklopu ventilového</t>
  </si>
  <si>
    <t>31510379</t>
  </si>
  <si>
    <t>88</t>
  </si>
  <si>
    <t>899401112</t>
  </si>
  <si>
    <t>Osazení poklopů litinových šoupátkových</t>
  </si>
  <si>
    <t>442890095</t>
  </si>
  <si>
    <t>89</t>
  </si>
  <si>
    <t>42291352</t>
  </si>
  <si>
    <t>poklop litinový - šoupátkový</t>
  </si>
  <si>
    <t>-659387725</t>
  </si>
  <si>
    <t>90</t>
  </si>
  <si>
    <t>562306362</t>
  </si>
  <si>
    <t>deska podkladová uličního poklopu šoupatového</t>
  </si>
  <si>
    <t>-1317746679</t>
  </si>
  <si>
    <t>91</t>
  </si>
  <si>
    <t>42291073</t>
  </si>
  <si>
    <t>souprava zemní pro šoupátka DN 65-80mm Rd 1,5 m</t>
  </si>
  <si>
    <t>291936224</t>
  </si>
  <si>
    <t>92</t>
  </si>
  <si>
    <t>899401113</t>
  </si>
  <si>
    <t>Osazení poklopů litinových hydrantových</t>
  </si>
  <si>
    <t>1621747214</t>
  </si>
  <si>
    <t>93</t>
  </si>
  <si>
    <t>42291452</t>
  </si>
  <si>
    <t>poklop litinový - hydrantový DN 80</t>
  </si>
  <si>
    <t>-893122800</t>
  </si>
  <si>
    <t>94</t>
  </si>
  <si>
    <t>56230638</t>
  </si>
  <si>
    <t>deska podkladová uličního poklopu hydrantového</t>
  </si>
  <si>
    <t>-890056851</t>
  </si>
  <si>
    <t>95</t>
  </si>
  <si>
    <t>899713111</t>
  </si>
  <si>
    <t>Orientační tabulky na sloupku betonovém nebo ocelovém, vč. sloupku</t>
  </si>
  <si>
    <t>-1941152393</t>
  </si>
  <si>
    <t>96</t>
  </si>
  <si>
    <t>899721111</t>
  </si>
  <si>
    <t>Signalizační vodič DN do 150 mm na potrubí PVC</t>
  </si>
  <si>
    <t>-609849106</t>
  </si>
  <si>
    <t>97</t>
  </si>
  <si>
    <t>899722112</t>
  </si>
  <si>
    <t>Krytí potrubí z plastů výstražnou fólií z PVC 25 cm</t>
  </si>
  <si>
    <t>385272304</t>
  </si>
  <si>
    <t>98</t>
  </si>
  <si>
    <t>1539151505</t>
  </si>
  <si>
    <t>99</t>
  </si>
  <si>
    <t>-1272112703</t>
  </si>
  <si>
    <t>100</t>
  </si>
  <si>
    <t>1533992078</t>
  </si>
  <si>
    <t>101</t>
  </si>
  <si>
    <t>-2144559507</t>
  </si>
  <si>
    <t>102</t>
  </si>
  <si>
    <t>-432338352</t>
  </si>
  <si>
    <t>103</t>
  </si>
  <si>
    <t>-1545148265</t>
  </si>
  <si>
    <t>104</t>
  </si>
  <si>
    <t>-2042775013</t>
  </si>
  <si>
    <t>105</t>
  </si>
  <si>
    <t>2033915569</t>
  </si>
  <si>
    <t>106</t>
  </si>
  <si>
    <t>-97321275</t>
  </si>
  <si>
    <t>107</t>
  </si>
  <si>
    <t>-1862351346</t>
  </si>
  <si>
    <t>108</t>
  </si>
  <si>
    <t>900244691</t>
  </si>
  <si>
    <t>109</t>
  </si>
  <si>
    <t>-1467451128</t>
  </si>
  <si>
    <t>110</t>
  </si>
  <si>
    <t>1923707989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</si>
  <si>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</si>
  <si>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</si>
  <si>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</si>
  <si>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</si>
  <si>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</si>
  <si>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</si>
  <si>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011002000</t>
  </si>
  <si>
    <t>Vytyčení stávajících inženýrských sítí</t>
  </si>
  <si>
    <t>…</t>
  </si>
  <si>
    <t>1024</t>
  </si>
  <si>
    <t>710845144</t>
  </si>
  <si>
    <t>011314000</t>
  </si>
  <si>
    <t>Archeologický dohled</t>
  </si>
  <si>
    <t>-1293263853</t>
  </si>
  <si>
    <t>011503000</t>
  </si>
  <si>
    <t>Pasportizace území stavby a jejího okolí</t>
  </si>
  <si>
    <t>1360123753</t>
  </si>
  <si>
    <t>012103000</t>
  </si>
  <si>
    <t>Geodetické práce před výstavbou</t>
  </si>
  <si>
    <t>-527398661</t>
  </si>
  <si>
    <t>012303000</t>
  </si>
  <si>
    <t>Geodetické práce po výstavbě</t>
  </si>
  <si>
    <t>-1774749103</t>
  </si>
  <si>
    <t>013254000</t>
  </si>
  <si>
    <t>Dokumentace skutečného provedení stavby</t>
  </si>
  <si>
    <t>2128986144</t>
  </si>
  <si>
    <t>030001000</t>
  </si>
  <si>
    <t>-821437177</t>
  </si>
  <si>
    <t>043134000</t>
  </si>
  <si>
    <t>Hutnící zkoušky</t>
  </si>
  <si>
    <t>-1844158115</t>
  </si>
  <si>
    <t>Kontrola kvality zásypu dle TP 146, tab. 7, kategorie 4, při provádění zásypu - na pláni - statická zatěžovací zkouška přímou metodou (1x na 100bm) - za celou stavbu</t>
  </si>
  <si>
    <t>043134001</t>
  </si>
  <si>
    <t>Posouzení vhodnosti vytěžené zeminy k opětovnému zasypání rýhy ve vozovce a chodníku dle TP 146</t>
  </si>
  <si>
    <t>1987143045</t>
  </si>
  <si>
    <t>045002000</t>
  </si>
  <si>
    <t>Kompletační a koordinační činnost</t>
  </si>
  <si>
    <t>-2128117672</t>
  </si>
  <si>
    <t>060001000</t>
  </si>
  <si>
    <t>Dočasná dopravní opatření</t>
  </si>
  <si>
    <t>-50111531</t>
  </si>
  <si>
    <t>071103000</t>
  </si>
  <si>
    <t>Součinnost s provozovatelem sítí</t>
  </si>
  <si>
    <t>236836149</t>
  </si>
  <si>
    <t>071103001</t>
  </si>
  <si>
    <t>Doplnění provozního řádu vodovodu a kanalizace</t>
  </si>
  <si>
    <t>1773643136</t>
  </si>
  <si>
    <t>071103002</t>
  </si>
  <si>
    <t>Doplnění kanalizačního řádu</t>
  </si>
  <si>
    <t>-1282759309</t>
  </si>
  <si>
    <t>071103003</t>
  </si>
  <si>
    <t>Akreditovaný odběr a rozbor vzorku vody</t>
  </si>
  <si>
    <t>1480565184</t>
  </si>
  <si>
    <t>první rozbor provést ihned po výstavbě, druhý rozbor provést před uvedením do provozu</t>
  </si>
  <si>
    <t>Celkové náklady za stavbu</t>
  </si>
  <si>
    <t xml:space="preserve"> Trstěnice - Inženýrské sítě pro rodinné domky - Lokalita Pod Výhonem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</si>
</sst>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6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7" fillId="0" borderId="0" xfId="0" applyFont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2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1" fillId="0" borderId="16" xfId="0" applyNumberFormat="1" applyFont="1" applyBorder="1" applyAlignment="1">
      <alignment vertical="center"/>
    </xf>
    <xf numFmtId="4" fontId="31" fillId="0" borderId="17" xfId="0" applyNumberFormat="1" applyFont="1" applyBorder="1" applyAlignment="1">
      <alignment vertical="center"/>
    </xf>
    <xf numFmtId="166" fontId="31" fillId="0" borderId="17" xfId="0" applyNumberFormat="1" applyFont="1" applyBorder="1" applyAlignment="1">
      <alignment vertical="center"/>
    </xf>
    <xf numFmtId="4" fontId="31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6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1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5" fillId="0" borderId="25" xfId="0" applyFont="1" applyBorder="1" applyAlignment="1" applyProtection="1">
      <alignment horizontal="center" vertical="center"/>
      <protection locked="0"/>
    </xf>
    <xf numFmtId="49" fontId="35" fillId="0" borderId="25" xfId="0" applyNumberFormat="1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167" fontId="35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4" fontId="26" fillId="6" borderId="0" xfId="0" applyNumberFormat="1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4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vertical="center"/>
    </xf>
    <xf numFmtId="4" fontId="21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26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35" fillId="0" borderId="25" xfId="0" applyFont="1" applyBorder="1" applyAlignment="1" applyProtection="1">
      <alignment horizontal="left" vertical="center" wrapText="1"/>
      <protection locked="0"/>
    </xf>
    <xf numFmtId="4" fontId="35" fillId="4" borderId="25" xfId="0" applyNumberFormat="1" applyFont="1" applyFill="1" applyBorder="1" applyAlignment="1" applyProtection="1">
      <alignment vertical="center"/>
      <protection locked="0"/>
    </xf>
    <xf numFmtId="4" fontId="35" fillId="0" borderId="25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36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4"/>
  <sheetViews>
    <sheetView showGridLines="0" tabSelected="1" workbookViewId="0">
      <pane ySplit="1" topLeftCell="A2" activePane="bottomLeft" state="frozen"/>
      <selection pane="bottomLeft" activeCell="K6" sqref="K6:AO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26" width="2.5" customWidth="1"/>
    <col min="27" max="27" width="2.6640625" customWidth="1"/>
    <col min="28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50000000000003" customHeight="1">
      <c r="C2" s="207" t="s">
        <v>7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R2" s="180" t="s">
        <v>8</v>
      </c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S2" s="21" t="s">
        <v>9</v>
      </c>
      <c r="BT2" s="21" t="s">
        <v>10</v>
      </c>
    </row>
    <row r="3" spans="1:73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spans="1:73" ht="36.950000000000003" customHeight="1">
      <c r="B4" s="25"/>
      <c r="C4" s="184" t="s">
        <v>12</v>
      </c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26"/>
      <c r="AS4" s="20" t="s">
        <v>13</v>
      </c>
      <c r="BE4" s="27" t="s">
        <v>14</v>
      </c>
      <c r="BS4" s="21" t="s">
        <v>15</v>
      </c>
    </row>
    <row r="5" spans="1:73" ht="14.45" customHeight="1">
      <c r="B5" s="25"/>
      <c r="C5" s="28"/>
      <c r="D5" s="29" t="s">
        <v>16</v>
      </c>
      <c r="E5" s="28"/>
      <c r="F5" s="28"/>
      <c r="G5" s="28"/>
      <c r="H5" s="28"/>
      <c r="I5" s="28"/>
      <c r="J5" s="28"/>
      <c r="K5" s="211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8"/>
      <c r="AQ5" s="26"/>
      <c r="BE5" s="209" t="s">
        <v>17</v>
      </c>
      <c r="BS5" s="21" t="s">
        <v>9</v>
      </c>
    </row>
    <row r="6" spans="1:73" ht="36.950000000000003" customHeight="1">
      <c r="B6" s="25"/>
      <c r="C6" s="28"/>
      <c r="D6" s="31" t="s">
        <v>18</v>
      </c>
      <c r="E6" s="28"/>
      <c r="F6" s="28"/>
      <c r="G6" s="28"/>
      <c r="H6" s="28"/>
      <c r="I6" s="28"/>
      <c r="J6" s="28"/>
      <c r="K6" s="213" t="s">
        <v>889</v>
      </c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8"/>
      <c r="AQ6" s="26"/>
      <c r="BE6" s="210"/>
      <c r="BS6" s="21" t="s">
        <v>9</v>
      </c>
    </row>
    <row r="7" spans="1:73" ht="14.45" customHeight="1">
      <c r="B7" s="25"/>
      <c r="C7" s="28"/>
      <c r="D7" s="32" t="s">
        <v>19</v>
      </c>
      <c r="E7" s="28"/>
      <c r="F7" s="28"/>
      <c r="G7" s="28"/>
      <c r="H7" s="28"/>
      <c r="I7" s="28"/>
      <c r="J7" s="28"/>
      <c r="K7" s="30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20</v>
      </c>
      <c r="AL7" s="28"/>
      <c r="AM7" s="28"/>
      <c r="AN7" s="30" t="s">
        <v>5</v>
      </c>
      <c r="AO7" s="28"/>
      <c r="AP7" s="28"/>
      <c r="AQ7" s="26"/>
      <c r="BE7" s="210"/>
      <c r="BS7" s="21" t="s">
        <v>9</v>
      </c>
    </row>
    <row r="8" spans="1:73" ht="14.45" customHeight="1">
      <c r="B8" s="25"/>
      <c r="C8" s="28"/>
      <c r="D8" s="32" t="s">
        <v>21</v>
      </c>
      <c r="E8" s="28"/>
      <c r="F8" s="28"/>
      <c r="G8" s="28"/>
      <c r="H8" s="28"/>
      <c r="I8" s="28"/>
      <c r="J8" s="28"/>
      <c r="K8" s="30" t="s">
        <v>22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23</v>
      </c>
      <c r="AL8" s="28"/>
      <c r="AM8" s="28"/>
      <c r="AN8" s="33"/>
      <c r="AO8" s="28"/>
      <c r="AP8" s="28"/>
      <c r="AQ8" s="26"/>
      <c r="BE8" s="210"/>
      <c r="BS8" s="21" t="s">
        <v>9</v>
      </c>
    </row>
    <row r="9" spans="1:73" ht="14.45" customHeight="1">
      <c r="B9" s="2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6"/>
      <c r="BE9" s="210"/>
      <c r="BS9" s="21" t="s">
        <v>9</v>
      </c>
    </row>
    <row r="10" spans="1:73" ht="14.45" customHeight="1">
      <c r="B10" s="25"/>
      <c r="C10" s="28"/>
      <c r="D10" s="32" t="s">
        <v>24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25</v>
      </c>
      <c r="AL10" s="28"/>
      <c r="AM10" s="28"/>
      <c r="AN10" s="30"/>
      <c r="AO10" s="28"/>
      <c r="AP10" s="28"/>
      <c r="AQ10" s="26"/>
      <c r="BE10" s="210"/>
      <c r="BS10" s="21" t="s">
        <v>9</v>
      </c>
    </row>
    <row r="11" spans="1:73" ht="18.399999999999999" customHeight="1">
      <c r="B11" s="25"/>
      <c r="C11" s="28"/>
      <c r="D11" s="28"/>
      <c r="E11" s="30" t="s">
        <v>22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26</v>
      </c>
      <c r="AL11" s="28"/>
      <c r="AM11" s="28"/>
      <c r="AN11" s="30"/>
      <c r="AO11" s="28"/>
      <c r="AP11" s="28"/>
      <c r="AQ11" s="26"/>
      <c r="BE11" s="210"/>
      <c r="BS11" s="21" t="s">
        <v>9</v>
      </c>
    </row>
    <row r="12" spans="1:73" ht="6.95" customHeight="1">
      <c r="B12" s="25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6"/>
      <c r="BE12" s="210"/>
      <c r="BS12" s="21" t="s">
        <v>9</v>
      </c>
    </row>
    <row r="13" spans="1:73" ht="14.45" customHeight="1">
      <c r="B13" s="25"/>
      <c r="C13" s="28"/>
      <c r="D13" s="32" t="s">
        <v>27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25</v>
      </c>
      <c r="AL13" s="28"/>
      <c r="AM13" s="28"/>
      <c r="AN13" s="34"/>
      <c r="AO13" s="28"/>
      <c r="AP13" s="28"/>
      <c r="AQ13" s="26"/>
      <c r="BE13" s="210"/>
      <c r="BS13" s="21" t="s">
        <v>9</v>
      </c>
    </row>
    <row r="14" spans="1:73" ht="15">
      <c r="B14" s="25"/>
      <c r="C14" s="28"/>
      <c r="D14" s="28"/>
      <c r="E14" s="214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32" t="s">
        <v>26</v>
      </c>
      <c r="AL14" s="28"/>
      <c r="AM14" s="28"/>
      <c r="AN14" s="34"/>
      <c r="AO14" s="28"/>
      <c r="AP14" s="28"/>
      <c r="AQ14" s="26"/>
      <c r="BE14" s="210"/>
      <c r="BS14" s="21" t="s">
        <v>9</v>
      </c>
    </row>
    <row r="15" spans="1:73" ht="6.95" customHeight="1">
      <c r="B15" s="2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6"/>
      <c r="BE15" s="210"/>
      <c r="BS15" s="21" t="s">
        <v>6</v>
      </c>
    </row>
    <row r="16" spans="1:73" ht="14.45" customHeight="1">
      <c r="B16" s="25"/>
      <c r="C16" s="28"/>
      <c r="D16" s="32" t="s">
        <v>28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25</v>
      </c>
      <c r="AL16" s="28"/>
      <c r="AM16" s="28"/>
      <c r="AN16" s="30" t="s">
        <v>5</v>
      </c>
      <c r="AO16" s="28"/>
      <c r="AP16" s="28"/>
      <c r="AQ16" s="26"/>
      <c r="BE16" s="210"/>
      <c r="BS16" s="21" t="s">
        <v>6</v>
      </c>
    </row>
    <row r="17" spans="2:71" ht="18.399999999999999" customHeight="1">
      <c r="B17" s="25"/>
      <c r="C17" s="28"/>
      <c r="D17" s="28"/>
      <c r="E17" s="30" t="s">
        <v>22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26</v>
      </c>
      <c r="AL17" s="28"/>
      <c r="AM17" s="28"/>
      <c r="AN17" s="30" t="s">
        <v>5</v>
      </c>
      <c r="AO17" s="28"/>
      <c r="AP17" s="28"/>
      <c r="AQ17" s="26"/>
      <c r="BE17" s="210"/>
      <c r="BS17" s="21" t="s">
        <v>29</v>
      </c>
    </row>
    <row r="18" spans="2:71" ht="6.95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6"/>
      <c r="BE18" s="210"/>
      <c r="BS18" s="21" t="s">
        <v>9</v>
      </c>
    </row>
    <row r="19" spans="2:71" ht="14.45" customHeight="1">
      <c r="B19" s="25"/>
      <c r="C19" s="28"/>
      <c r="D19" s="32" t="s">
        <v>30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25</v>
      </c>
      <c r="AL19" s="28"/>
      <c r="AM19" s="28"/>
      <c r="AN19" s="30" t="s">
        <v>5</v>
      </c>
      <c r="AO19" s="28"/>
      <c r="AP19" s="28"/>
      <c r="AQ19" s="26"/>
      <c r="BE19" s="210"/>
      <c r="BS19" s="21" t="s">
        <v>9</v>
      </c>
    </row>
    <row r="20" spans="2:71" ht="18.399999999999999" customHeight="1">
      <c r="B20" s="25"/>
      <c r="C20" s="28"/>
      <c r="D20" s="28"/>
      <c r="E20" s="30" t="s">
        <v>22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26</v>
      </c>
      <c r="AL20" s="28"/>
      <c r="AM20" s="28"/>
      <c r="AN20" s="30" t="s">
        <v>5</v>
      </c>
      <c r="AO20" s="28"/>
      <c r="AP20" s="28"/>
      <c r="AQ20" s="26"/>
      <c r="BE20" s="210"/>
    </row>
    <row r="21" spans="2:71" ht="6.95" customHeight="1">
      <c r="B21" s="2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6"/>
      <c r="BE21" s="210"/>
    </row>
    <row r="22" spans="2:71" ht="15">
      <c r="B22" s="25"/>
      <c r="C22" s="28"/>
      <c r="D22" s="32" t="s">
        <v>31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6"/>
      <c r="BE22" s="210"/>
    </row>
    <row r="23" spans="2:71" ht="16.5" customHeight="1">
      <c r="B23" s="25"/>
      <c r="C23" s="28"/>
      <c r="D23" s="28"/>
      <c r="E23" s="216" t="s">
        <v>5</v>
      </c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8"/>
      <c r="AP23" s="28"/>
      <c r="AQ23" s="26"/>
      <c r="BE23" s="210"/>
    </row>
    <row r="24" spans="2:71" ht="6.95" customHeight="1">
      <c r="B24" s="2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6"/>
      <c r="BE24" s="210"/>
    </row>
    <row r="25" spans="2:71" ht="6.95" customHeight="1">
      <c r="B25" s="25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8"/>
      <c r="AQ25" s="26"/>
      <c r="BE25" s="210"/>
    </row>
    <row r="26" spans="2:71" ht="14.45" customHeight="1">
      <c r="B26" s="25"/>
      <c r="C26" s="28"/>
      <c r="D26" s="36" t="s">
        <v>32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17">
        <f>ROUND(AG87,2)</f>
        <v>0</v>
      </c>
      <c r="AL26" s="212"/>
      <c r="AM26" s="212"/>
      <c r="AN26" s="212"/>
      <c r="AO26" s="212"/>
      <c r="AP26" s="28"/>
      <c r="AQ26" s="26"/>
      <c r="BE26" s="210"/>
    </row>
    <row r="27" spans="2:71" ht="14.45" customHeight="1">
      <c r="B27" s="25"/>
      <c r="C27" s="28"/>
      <c r="D27" s="36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17"/>
      <c r="AL27" s="217"/>
      <c r="AM27" s="217"/>
      <c r="AN27" s="217"/>
      <c r="AO27" s="217"/>
      <c r="AP27" s="28"/>
      <c r="AQ27" s="26"/>
      <c r="BE27" s="210"/>
    </row>
    <row r="28" spans="2:71" s="1" customFormat="1" ht="6.95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9"/>
      <c r="BE28" s="210"/>
    </row>
    <row r="29" spans="2:71" s="1" customFormat="1" ht="25.9" customHeight="1">
      <c r="B29" s="37"/>
      <c r="C29" s="38"/>
      <c r="D29" s="40" t="s">
        <v>33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218">
        <f>ROUND(AK26+AK27,2)</f>
        <v>0</v>
      </c>
      <c r="AL29" s="219"/>
      <c r="AM29" s="219"/>
      <c r="AN29" s="219"/>
      <c r="AO29" s="219"/>
      <c r="AP29" s="38"/>
      <c r="AQ29" s="39"/>
      <c r="BE29" s="210"/>
    </row>
    <row r="30" spans="2:71" s="1" customFormat="1" ht="6.95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  <c r="BE30" s="210"/>
    </row>
    <row r="31" spans="2:71" s="2" customFormat="1" ht="14.45" customHeight="1">
      <c r="B31" s="42"/>
      <c r="C31" s="43"/>
      <c r="D31" s="44" t="s">
        <v>34</v>
      </c>
      <c r="E31" s="43"/>
      <c r="F31" s="44" t="s">
        <v>35</v>
      </c>
      <c r="G31" s="43"/>
      <c r="H31" s="43"/>
      <c r="I31" s="43"/>
      <c r="J31" s="43"/>
      <c r="K31" s="43"/>
      <c r="L31" s="193">
        <v>0.21</v>
      </c>
      <c r="M31" s="194"/>
      <c r="N31" s="194"/>
      <c r="O31" s="194"/>
      <c r="P31" s="43"/>
      <c r="Q31" s="43"/>
      <c r="R31" s="43"/>
      <c r="S31" s="43"/>
      <c r="T31" s="46" t="s">
        <v>36</v>
      </c>
      <c r="U31" s="43"/>
      <c r="V31" s="43"/>
      <c r="W31" s="195">
        <f>ROUND(AZ87+SUM(CD92:CD92),2)</f>
        <v>0</v>
      </c>
      <c r="X31" s="194"/>
      <c r="Y31" s="194"/>
      <c r="Z31" s="194"/>
      <c r="AA31" s="194"/>
      <c r="AB31" s="194"/>
      <c r="AC31" s="194"/>
      <c r="AD31" s="194"/>
      <c r="AE31" s="194"/>
      <c r="AF31" s="43"/>
      <c r="AG31" s="43"/>
      <c r="AH31" s="43"/>
      <c r="AI31" s="43"/>
      <c r="AJ31" s="43"/>
      <c r="AK31" s="195">
        <f>ROUND(AV87+SUM(BY92:BY92),2)</f>
        <v>0</v>
      </c>
      <c r="AL31" s="194"/>
      <c r="AM31" s="194"/>
      <c r="AN31" s="194"/>
      <c r="AO31" s="194"/>
      <c r="AP31" s="43"/>
      <c r="AQ31" s="47"/>
      <c r="BE31" s="210"/>
    </row>
    <row r="32" spans="2:71" s="2" customFormat="1" ht="14.45" customHeight="1">
      <c r="B32" s="42"/>
      <c r="C32" s="43"/>
      <c r="D32" s="43"/>
      <c r="E32" s="43"/>
      <c r="F32" s="44" t="s">
        <v>37</v>
      </c>
      <c r="G32" s="43"/>
      <c r="H32" s="43"/>
      <c r="I32" s="43"/>
      <c r="J32" s="43"/>
      <c r="K32" s="43"/>
      <c r="L32" s="193">
        <v>0.15</v>
      </c>
      <c r="M32" s="194"/>
      <c r="N32" s="194"/>
      <c r="O32" s="194"/>
      <c r="P32" s="43"/>
      <c r="Q32" s="43"/>
      <c r="R32" s="43"/>
      <c r="S32" s="43"/>
      <c r="T32" s="46" t="s">
        <v>36</v>
      </c>
      <c r="U32" s="43"/>
      <c r="V32" s="43"/>
      <c r="W32" s="195">
        <f>ROUND(BA87+SUM(CE92:CE92),2)</f>
        <v>0</v>
      </c>
      <c r="X32" s="194"/>
      <c r="Y32" s="194"/>
      <c r="Z32" s="194"/>
      <c r="AA32" s="194"/>
      <c r="AB32" s="194"/>
      <c r="AC32" s="194"/>
      <c r="AD32" s="194"/>
      <c r="AE32" s="194"/>
      <c r="AF32" s="43"/>
      <c r="AG32" s="43"/>
      <c r="AH32" s="43"/>
      <c r="AI32" s="43"/>
      <c r="AJ32" s="43"/>
      <c r="AK32" s="195">
        <f>ROUND(AW87+SUM(BZ92:BZ92),2)</f>
        <v>0</v>
      </c>
      <c r="AL32" s="194"/>
      <c r="AM32" s="194"/>
      <c r="AN32" s="194"/>
      <c r="AO32" s="194"/>
      <c r="AP32" s="43"/>
      <c r="AQ32" s="47"/>
      <c r="BE32" s="210"/>
    </row>
    <row r="33" spans="2:57" s="2" customFormat="1" ht="14.45" hidden="1" customHeight="1">
      <c r="B33" s="42"/>
      <c r="C33" s="43"/>
      <c r="D33" s="43"/>
      <c r="E33" s="43"/>
      <c r="F33" s="44" t="s">
        <v>38</v>
      </c>
      <c r="G33" s="43"/>
      <c r="H33" s="43"/>
      <c r="I33" s="43"/>
      <c r="J33" s="43"/>
      <c r="K33" s="43"/>
      <c r="L33" s="193">
        <v>0.21</v>
      </c>
      <c r="M33" s="194"/>
      <c r="N33" s="194"/>
      <c r="O33" s="194"/>
      <c r="P33" s="43"/>
      <c r="Q33" s="43"/>
      <c r="R33" s="43"/>
      <c r="S33" s="43"/>
      <c r="T33" s="46" t="s">
        <v>36</v>
      </c>
      <c r="U33" s="43"/>
      <c r="V33" s="43"/>
      <c r="W33" s="195">
        <f>ROUND(BB87+SUM(CF92:CF92),2)</f>
        <v>0</v>
      </c>
      <c r="X33" s="194"/>
      <c r="Y33" s="194"/>
      <c r="Z33" s="194"/>
      <c r="AA33" s="194"/>
      <c r="AB33" s="194"/>
      <c r="AC33" s="194"/>
      <c r="AD33" s="194"/>
      <c r="AE33" s="194"/>
      <c r="AF33" s="43"/>
      <c r="AG33" s="43"/>
      <c r="AH33" s="43"/>
      <c r="AI33" s="43"/>
      <c r="AJ33" s="43"/>
      <c r="AK33" s="195">
        <v>0</v>
      </c>
      <c r="AL33" s="194"/>
      <c r="AM33" s="194"/>
      <c r="AN33" s="194"/>
      <c r="AO33" s="194"/>
      <c r="AP33" s="43"/>
      <c r="AQ33" s="47"/>
      <c r="BE33" s="210"/>
    </row>
    <row r="34" spans="2:57" s="2" customFormat="1" ht="14.45" hidden="1" customHeight="1">
      <c r="B34" s="42"/>
      <c r="C34" s="43"/>
      <c r="D34" s="43"/>
      <c r="E34" s="43"/>
      <c r="F34" s="44" t="s">
        <v>39</v>
      </c>
      <c r="G34" s="43"/>
      <c r="H34" s="43"/>
      <c r="I34" s="43"/>
      <c r="J34" s="43"/>
      <c r="K34" s="43"/>
      <c r="L34" s="193">
        <v>0.15</v>
      </c>
      <c r="M34" s="194"/>
      <c r="N34" s="194"/>
      <c r="O34" s="194"/>
      <c r="P34" s="43"/>
      <c r="Q34" s="43"/>
      <c r="R34" s="43"/>
      <c r="S34" s="43"/>
      <c r="T34" s="46" t="s">
        <v>36</v>
      </c>
      <c r="U34" s="43"/>
      <c r="V34" s="43"/>
      <c r="W34" s="195">
        <f>ROUND(BC87+SUM(CG92:CG92),2)</f>
        <v>0</v>
      </c>
      <c r="X34" s="194"/>
      <c r="Y34" s="194"/>
      <c r="Z34" s="194"/>
      <c r="AA34" s="194"/>
      <c r="AB34" s="194"/>
      <c r="AC34" s="194"/>
      <c r="AD34" s="194"/>
      <c r="AE34" s="194"/>
      <c r="AF34" s="43"/>
      <c r="AG34" s="43"/>
      <c r="AH34" s="43"/>
      <c r="AI34" s="43"/>
      <c r="AJ34" s="43"/>
      <c r="AK34" s="195">
        <v>0</v>
      </c>
      <c r="AL34" s="194"/>
      <c r="AM34" s="194"/>
      <c r="AN34" s="194"/>
      <c r="AO34" s="194"/>
      <c r="AP34" s="43"/>
      <c r="AQ34" s="47"/>
      <c r="BE34" s="210"/>
    </row>
    <row r="35" spans="2:57" s="2" customFormat="1" ht="14.45" hidden="1" customHeight="1">
      <c r="B35" s="42"/>
      <c r="C35" s="43"/>
      <c r="D35" s="43"/>
      <c r="E35" s="43"/>
      <c r="F35" s="44" t="s">
        <v>40</v>
      </c>
      <c r="G35" s="43"/>
      <c r="H35" s="43"/>
      <c r="I35" s="43"/>
      <c r="J35" s="43"/>
      <c r="K35" s="43"/>
      <c r="L35" s="193">
        <v>0</v>
      </c>
      <c r="M35" s="194"/>
      <c r="N35" s="194"/>
      <c r="O35" s="194"/>
      <c r="P35" s="43"/>
      <c r="Q35" s="43"/>
      <c r="R35" s="43"/>
      <c r="S35" s="43"/>
      <c r="T35" s="46" t="s">
        <v>36</v>
      </c>
      <c r="U35" s="43"/>
      <c r="V35" s="43"/>
      <c r="W35" s="195">
        <f>ROUND(BD87+SUM(CH92:CH92),2)</f>
        <v>0</v>
      </c>
      <c r="X35" s="194"/>
      <c r="Y35" s="194"/>
      <c r="Z35" s="194"/>
      <c r="AA35" s="194"/>
      <c r="AB35" s="194"/>
      <c r="AC35" s="194"/>
      <c r="AD35" s="194"/>
      <c r="AE35" s="194"/>
      <c r="AF35" s="43"/>
      <c r="AG35" s="43"/>
      <c r="AH35" s="43"/>
      <c r="AI35" s="43"/>
      <c r="AJ35" s="43"/>
      <c r="AK35" s="195">
        <v>0</v>
      </c>
      <c r="AL35" s="194"/>
      <c r="AM35" s="194"/>
      <c r="AN35" s="194"/>
      <c r="AO35" s="194"/>
      <c r="AP35" s="43"/>
      <c r="AQ35" s="47"/>
    </row>
    <row r="36" spans="2:57" s="1" customFormat="1" ht="6.95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9"/>
    </row>
    <row r="37" spans="2:57" s="1" customFormat="1" ht="25.9" customHeight="1">
      <c r="B37" s="37"/>
      <c r="C37" s="48"/>
      <c r="D37" s="49" t="s">
        <v>41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 t="s">
        <v>42</v>
      </c>
      <c r="U37" s="50"/>
      <c r="V37" s="50"/>
      <c r="W37" s="50"/>
      <c r="X37" s="196" t="s">
        <v>43</v>
      </c>
      <c r="Y37" s="197"/>
      <c r="Z37" s="197"/>
      <c r="AA37" s="197"/>
      <c r="AB37" s="197"/>
      <c r="AC37" s="50"/>
      <c r="AD37" s="50"/>
      <c r="AE37" s="50"/>
      <c r="AF37" s="50"/>
      <c r="AG37" s="50"/>
      <c r="AH37" s="50"/>
      <c r="AI37" s="50"/>
      <c r="AJ37" s="50"/>
      <c r="AK37" s="198">
        <f>SUM(AK29:AK35)</f>
        <v>0</v>
      </c>
      <c r="AL37" s="197"/>
      <c r="AM37" s="197"/>
      <c r="AN37" s="197"/>
      <c r="AO37" s="199"/>
      <c r="AP37" s="48"/>
      <c r="AQ37" s="39"/>
    </row>
    <row r="38" spans="2:57" s="1" customFormat="1" ht="14.4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9"/>
    </row>
    <row r="39" spans="2:57">
      <c r="B39" s="25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6"/>
    </row>
    <row r="40" spans="2:57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6"/>
    </row>
    <row r="41" spans="2:57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6"/>
    </row>
    <row r="42" spans="2:57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6"/>
    </row>
    <row r="43" spans="2:57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6"/>
    </row>
    <row r="44" spans="2:57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6"/>
    </row>
    <row r="45" spans="2:57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6"/>
    </row>
    <row r="46" spans="2:57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6"/>
    </row>
    <row r="47" spans="2:57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6"/>
    </row>
    <row r="48" spans="2:57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6"/>
    </row>
    <row r="49" spans="2:43" s="1" customFormat="1" ht="15">
      <c r="B49" s="37"/>
      <c r="C49" s="38"/>
      <c r="D49" s="52" t="s">
        <v>44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38"/>
      <c r="AB49" s="38"/>
      <c r="AC49" s="52" t="s">
        <v>45</v>
      </c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38"/>
      <c r="AQ49" s="39"/>
    </row>
    <row r="50" spans="2:43">
      <c r="B50" s="25"/>
      <c r="C50" s="28"/>
      <c r="D50" s="5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6"/>
      <c r="AA50" s="28"/>
      <c r="AB50" s="28"/>
      <c r="AC50" s="55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6"/>
      <c r="AP50" s="28"/>
      <c r="AQ50" s="26"/>
    </row>
    <row r="51" spans="2:43">
      <c r="B51" s="25"/>
      <c r="C51" s="28"/>
      <c r="D51" s="5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6"/>
      <c r="AA51" s="28"/>
      <c r="AB51" s="28"/>
      <c r="AC51" s="55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6"/>
      <c r="AP51" s="28"/>
      <c r="AQ51" s="26"/>
    </row>
    <row r="52" spans="2:43">
      <c r="B52" s="25"/>
      <c r="C52" s="28"/>
      <c r="D52" s="5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6"/>
      <c r="AA52" s="28"/>
      <c r="AB52" s="28"/>
      <c r="AC52" s="55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6"/>
      <c r="AP52" s="28"/>
      <c r="AQ52" s="26"/>
    </row>
    <row r="53" spans="2:43">
      <c r="B53" s="25"/>
      <c r="C53" s="28"/>
      <c r="D53" s="5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6"/>
      <c r="AA53" s="28"/>
      <c r="AB53" s="28"/>
      <c r="AC53" s="55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6"/>
      <c r="AP53" s="28"/>
      <c r="AQ53" s="26"/>
    </row>
    <row r="54" spans="2:43">
      <c r="B54" s="25"/>
      <c r="C54" s="28"/>
      <c r="D54" s="5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6"/>
      <c r="AA54" s="28"/>
      <c r="AB54" s="28"/>
      <c r="AC54" s="55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6"/>
      <c r="AP54" s="28"/>
      <c r="AQ54" s="26"/>
    </row>
    <row r="55" spans="2:43">
      <c r="B55" s="25"/>
      <c r="C55" s="28"/>
      <c r="D55" s="5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6"/>
      <c r="AA55" s="28"/>
      <c r="AB55" s="28"/>
      <c r="AC55" s="55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6"/>
      <c r="AP55" s="28"/>
      <c r="AQ55" s="26"/>
    </row>
    <row r="56" spans="2:43">
      <c r="B56" s="25"/>
      <c r="C56" s="28"/>
      <c r="D56" s="5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6"/>
      <c r="AA56" s="28"/>
      <c r="AB56" s="28"/>
      <c r="AC56" s="55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6"/>
      <c r="AP56" s="28"/>
      <c r="AQ56" s="26"/>
    </row>
    <row r="57" spans="2:43">
      <c r="B57" s="25"/>
      <c r="C57" s="28"/>
      <c r="D57" s="5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6"/>
      <c r="AA57" s="28"/>
      <c r="AB57" s="28"/>
      <c r="AC57" s="55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6"/>
      <c r="AP57" s="28"/>
      <c r="AQ57" s="26"/>
    </row>
    <row r="58" spans="2:43" s="1" customFormat="1" ht="15">
      <c r="B58" s="37"/>
      <c r="C58" s="38"/>
      <c r="D58" s="57" t="s">
        <v>46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 t="s">
        <v>47</v>
      </c>
      <c r="S58" s="58"/>
      <c r="T58" s="58"/>
      <c r="U58" s="58"/>
      <c r="V58" s="58"/>
      <c r="W58" s="58"/>
      <c r="X58" s="58"/>
      <c r="Y58" s="58"/>
      <c r="Z58" s="60"/>
      <c r="AA58" s="38"/>
      <c r="AB58" s="38"/>
      <c r="AC58" s="57" t="s">
        <v>46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9" t="s">
        <v>47</v>
      </c>
      <c r="AN58" s="58"/>
      <c r="AO58" s="60"/>
      <c r="AP58" s="38"/>
      <c r="AQ58" s="39"/>
    </row>
    <row r="59" spans="2:43">
      <c r="B59" s="25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6"/>
    </row>
    <row r="60" spans="2:43" s="1" customFormat="1" ht="15">
      <c r="B60" s="37"/>
      <c r="C60" s="38"/>
      <c r="D60" s="52" t="s">
        <v>48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38"/>
      <c r="AB60" s="38"/>
      <c r="AC60" s="52" t="s">
        <v>49</v>
      </c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38"/>
      <c r="AQ60" s="39"/>
    </row>
    <row r="61" spans="2:43">
      <c r="B61" s="25"/>
      <c r="C61" s="28"/>
      <c r="D61" s="5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6"/>
      <c r="AA61" s="28"/>
      <c r="AB61" s="28"/>
      <c r="AC61" s="55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6"/>
      <c r="AP61" s="28"/>
      <c r="AQ61" s="26"/>
    </row>
    <row r="62" spans="2:43">
      <c r="B62" s="25"/>
      <c r="C62" s="28"/>
      <c r="D62" s="5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6"/>
      <c r="AA62" s="28"/>
      <c r="AB62" s="28"/>
      <c r="AC62" s="55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6"/>
      <c r="AP62" s="28"/>
      <c r="AQ62" s="26"/>
    </row>
    <row r="63" spans="2:43">
      <c r="B63" s="25"/>
      <c r="C63" s="28"/>
      <c r="D63" s="5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6"/>
      <c r="AA63" s="28"/>
      <c r="AB63" s="28"/>
      <c r="AC63" s="55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6"/>
      <c r="AP63" s="28"/>
      <c r="AQ63" s="26"/>
    </row>
    <row r="64" spans="2:43">
      <c r="B64" s="25"/>
      <c r="C64" s="28"/>
      <c r="D64" s="5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6"/>
      <c r="AA64" s="28"/>
      <c r="AB64" s="28"/>
      <c r="AC64" s="55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6"/>
      <c r="AP64" s="28"/>
      <c r="AQ64" s="26"/>
    </row>
    <row r="65" spans="2:43">
      <c r="B65" s="25"/>
      <c r="C65" s="28"/>
      <c r="D65" s="5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6"/>
      <c r="AA65" s="28"/>
      <c r="AB65" s="28"/>
      <c r="AC65" s="55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6"/>
      <c r="AP65" s="28"/>
      <c r="AQ65" s="26"/>
    </row>
    <row r="66" spans="2:43">
      <c r="B66" s="25"/>
      <c r="C66" s="28"/>
      <c r="D66" s="5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6"/>
      <c r="AA66" s="28"/>
      <c r="AB66" s="28"/>
      <c r="AC66" s="55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6"/>
      <c r="AP66" s="28"/>
      <c r="AQ66" s="26"/>
    </row>
    <row r="67" spans="2:43">
      <c r="B67" s="25"/>
      <c r="C67" s="28"/>
      <c r="D67" s="5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6"/>
      <c r="AA67" s="28"/>
      <c r="AB67" s="28"/>
      <c r="AC67" s="55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6"/>
      <c r="AP67" s="28"/>
      <c r="AQ67" s="26"/>
    </row>
    <row r="68" spans="2:43">
      <c r="B68" s="25"/>
      <c r="C68" s="28"/>
      <c r="D68" s="5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6"/>
      <c r="AA68" s="28"/>
      <c r="AB68" s="28"/>
      <c r="AC68" s="55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6"/>
      <c r="AP68" s="28"/>
      <c r="AQ68" s="26"/>
    </row>
    <row r="69" spans="2:43" s="1" customFormat="1" ht="15">
      <c r="B69" s="37"/>
      <c r="C69" s="38"/>
      <c r="D69" s="57" t="s">
        <v>46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 t="s">
        <v>47</v>
      </c>
      <c r="S69" s="58"/>
      <c r="T69" s="58"/>
      <c r="U69" s="58"/>
      <c r="V69" s="58"/>
      <c r="W69" s="58"/>
      <c r="X69" s="58"/>
      <c r="Y69" s="58"/>
      <c r="Z69" s="60"/>
      <c r="AA69" s="38"/>
      <c r="AB69" s="38"/>
      <c r="AC69" s="57" t="s">
        <v>46</v>
      </c>
      <c r="AD69" s="58"/>
      <c r="AE69" s="58"/>
      <c r="AF69" s="58"/>
      <c r="AG69" s="58"/>
      <c r="AH69" s="58"/>
      <c r="AI69" s="58"/>
      <c r="AJ69" s="58"/>
      <c r="AK69" s="58"/>
      <c r="AL69" s="58"/>
      <c r="AM69" s="59" t="s">
        <v>47</v>
      </c>
      <c r="AN69" s="58"/>
      <c r="AO69" s="60"/>
      <c r="AP69" s="38"/>
      <c r="AQ69" s="39"/>
    </row>
    <row r="70" spans="2:43" s="1" customFormat="1" ht="6.95" customHeight="1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9"/>
    </row>
    <row r="71" spans="2:43" s="1" customFormat="1" ht="6.9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3"/>
    </row>
    <row r="75" spans="2:43" s="1" customFormat="1" ht="6.95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6"/>
    </row>
    <row r="76" spans="2:43" s="1" customFormat="1" ht="36.950000000000003" customHeight="1">
      <c r="B76" s="37"/>
      <c r="C76" s="184" t="s">
        <v>50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39"/>
    </row>
    <row r="77" spans="2:43" s="3" customFormat="1" ht="14.45" customHeight="1">
      <c r="B77" s="67"/>
      <c r="C77" s="32" t="s">
        <v>16</v>
      </c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9"/>
    </row>
    <row r="78" spans="2:43" s="4" customFormat="1" ht="36.950000000000003" customHeight="1">
      <c r="B78" s="70"/>
      <c r="C78" s="71" t="s">
        <v>18</v>
      </c>
      <c r="D78" s="72"/>
      <c r="E78" s="72"/>
      <c r="F78" s="72"/>
      <c r="G78" s="72"/>
      <c r="H78" s="72"/>
      <c r="I78" s="72"/>
      <c r="J78" s="72"/>
      <c r="K78" s="72"/>
      <c r="L78" s="186" t="str">
        <f>K6</f>
        <v xml:space="preserve"> Trstěnice - Inženýrské sítě pro rodinné domky - Lokalita Pod Výhonem</v>
      </c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72"/>
      <c r="AQ78" s="73"/>
    </row>
    <row r="79" spans="2:43" s="1" customFormat="1" ht="6.95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9"/>
    </row>
    <row r="80" spans="2:43" s="1" customFormat="1" ht="15">
      <c r="B80" s="37"/>
      <c r="C80" s="32" t="s">
        <v>21</v>
      </c>
      <c r="D80" s="38"/>
      <c r="E80" s="38"/>
      <c r="F80" s="38"/>
      <c r="G80" s="38"/>
      <c r="H80" s="38"/>
      <c r="I80" s="38"/>
      <c r="J80" s="38"/>
      <c r="K80" s="38"/>
      <c r="L80" s="74" t="str">
        <f>IF(K8="","",K8)</f>
        <v xml:space="preserve"> </v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2" t="s">
        <v>23</v>
      </c>
      <c r="AJ80" s="38"/>
      <c r="AK80" s="38"/>
      <c r="AL80" s="38"/>
      <c r="AM80" s="75" t="str">
        <f>IF(AN8= "","",AN8)</f>
        <v/>
      </c>
      <c r="AN80" s="38"/>
      <c r="AO80" s="38"/>
      <c r="AP80" s="38"/>
      <c r="AQ80" s="39"/>
    </row>
    <row r="81" spans="1:76" s="1" customFormat="1" ht="6.95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9"/>
    </row>
    <row r="82" spans="1:76" s="1" customFormat="1" ht="15">
      <c r="B82" s="37"/>
      <c r="C82" s="32" t="s">
        <v>24</v>
      </c>
      <c r="D82" s="38"/>
      <c r="E82" s="38"/>
      <c r="F82" s="38"/>
      <c r="G82" s="38"/>
      <c r="H82" s="38"/>
      <c r="I82" s="38"/>
      <c r="J82" s="38"/>
      <c r="K82" s="38"/>
      <c r="L82" s="68" t="str">
        <f>IF(E11= "","",E11)</f>
        <v xml:space="preserve"> </v>
      </c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2" t="s">
        <v>28</v>
      </c>
      <c r="AJ82" s="38"/>
      <c r="AK82" s="38"/>
      <c r="AL82" s="38"/>
      <c r="AM82" s="188" t="str">
        <f>IF(E17="","",E17)</f>
        <v xml:space="preserve"> </v>
      </c>
      <c r="AN82" s="188"/>
      <c r="AO82" s="188"/>
      <c r="AP82" s="188"/>
      <c r="AQ82" s="39"/>
      <c r="AS82" s="189" t="s">
        <v>51</v>
      </c>
      <c r="AT82" s="190"/>
      <c r="AU82" s="53"/>
      <c r="AV82" s="53"/>
      <c r="AW82" s="53"/>
      <c r="AX82" s="53"/>
      <c r="AY82" s="53"/>
      <c r="AZ82" s="53"/>
      <c r="BA82" s="53"/>
      <c r="BB82" s="53"/>
      <c r="BC82" s="53"/>
      <c r="BD82" s="54"/>
    </row>
    <row r="83" spans="1:76" s="1" customFormat="1" ht="15">
      <c r="B83" s="37"/>
      <c r="C83" s="32" t="s">
        <v>27</v>
      </c>
      <c r="D83" s="38"/>
      <c r="E83" s="38"/>
      <c r="F83" s="38"/>
      <c r="G83" s="38"/>
      <c r="H83" s="38"/>
      <c r="I83" s="38"/>
      <c r="J83" s="38"/>
      <c r="K83" s="38"/>
      <c r="L83" s="6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2" t="s">
        <v>30</v>
      </c>
      <c r="AJ83" s="38"/>
      <c r="AK83" s="38"/>
      <c r="AL83" s="38"/>
      <c r="AM83" s="188" t="str">
        <f>IF(E20="","",E20)</f>
        <v xml:space="preserve"> </v>
      </c>
      <c r="AN83" s="188"/>
      <c r="AO83" s="188"/>
      <c r="AP83" s="188"/>
      <c r="AQ83" s="39"/>
      <c r="AS83" s="191"/>
      <c r="AT83" s="192"/>
      <c r="AU83" s="38"/>
      <c r="AV83" s="38"/>
      <c r="AW83" s="38"/>
      <c r="AX83" s="38"/>
      <c r="AY83" s="38"/>
      <c r="AZ83" s="38"/>
      <c r="BA83" s="38"/>
      <c r="BB83" s="38"/>
      <c r="BC83" s="38"/>
      <c r="BD83" s="76"/>
    </row>
    <row r="84" spans="1:76" s="1" customFormat="1" ht="10.9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9"/>
      <c r="AS84" s="191"/>
      <c r="AT84" s="192"/>
      <c r="AU84" s="38"/>
      <c r="AV84" s="38"/>
      <c r="AW84" s="38"/>
      <c r="AX84" s="38"/>
      <c r="AY84" s="38"/>
      <c r="AZ84" s="38"/>
      <c r="BA84" s="38"/>
      <c r="BB84" s="38"/>
      <c r="BC84" s="38"/>
      <c r="BD84" s="76"/>
    </row>
    <row r="85" spans="1:76" s="1" customFormat="1" ht="29.25" customHeight="1">
      <c r="B85" s="37"/>
      <c r="C85" s="201" t="s">
        <v>52</v>
      </c>
      <c r="D85" s="202"/>
      <c r="E85" s="202"/>
      <c r="F85" s="202"/>
      <c r="G85" s="202"/>
      <c r="H85" s="77"/>
      <c r="I85" s="203" t="s">
        <v>53</v>
      </c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3" t="s">
        <v>54</v>
      </c>
      <c r="AH85" s="202"/>
      <c r="AI85" s="202"/>
      <c r="AJ85" s="202"/>
      <c r="AK85" s="202"/>
      <c r="AL85" s="202"/>
      <c r="AM85" s="202"/>
      <c r="AN85" s="203" t="s">
        <v>55</v>
      </c>
      <c r="AO85" s="202"/>
      <c r="AP85" s="204"/>
      <c r="AQ85" s="39"/>
      <c r="AS85" s="78" t="s">
        <v>56</v>
      </c>
      <c r="AT85" s="79" t="s">
        <v>57</v>
      </c>
      <c r="AU85" s="79" t="s">
        <v>58</v>
      </c>
      <c r="AV85" s="79" t="s">
        <v>59</v>
      </c>
      <c r="AW85" s="79" t="s">
        <v>60</v>
      </c>
      <c r="AX85" s="79" t="s">
        <v>61</v>
      </c>
      <c r="AY85" s="79" t="s">
        <v>62</v>
      </c>
      <c r="AZ85" s="79" t="s">
        <v>63</v>
      </c>
      <c r="BA85" s="79" t="s">
        <v>64</v>
      </c>
      <c r="BB85" s="79" t="s">
        <v>65</v>
      </c>
      <c r="BC85" s="79" t="s">
        <v>66</v>
      </c>
      <c r="BD85" s="80" t="s">
        <v>67</v>
      </c>
    </row>
    <row r="86" spans="1:76" s="1" customFormat="1" ht="10.9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9"/>
      <c r="AS86" s="81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4"/>
    </row>
    <row r="87" spans="1:76" s="4" customFormat="1" ht="32.450000000000003" customHeight="1">
      <c r="B87" s="70"/>
      <c r="C87" s="82" t="s">
        <v>68</v>
      </c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205">
        <f>ROUND(SUM(AG88:AG90),2)</f>
        <v>0</v>
      </c>
      <c r="AH87" s="205"/>
      <c r="AI87" s="205"/>
      <c r="AJ87" s="205"/>
      <c r="AK87" s="205"/>
      <c r="AL87" s="205"/>
      <c r="AM87" s="205"/>
      <c r="AN87" s="206">
        <f>SUM(AG87,AT87)</f>
        <v>0</v>
      </c>
      <c r="AO87" s="206"/>
      <c r="AP87" s="206"/>
      <c r="AQ87" s="73"/>
      <c r="AS87" s="84">
        <f>ROUND(SUM(AS88:AS90),2)</f>
        <v>0</v>
      </c>
      <c r="AT87" s="85">
        <f>ROUND(SUM(AV87:AW87),2)</f>
        <v>0</v>
      </c>
      <c r="AU87" s="86">
        <f>ROUND(SUM(AU88:AU90),5)</f>
        <v>0</v>
      </c>
      <c r="AV87" s="85">
        <f>ROUND(AZ87*L31,2)</f>
        <v>0</v>
      </c>
      <c r="AW87" s="85">
        <f>ROUND(BA87*L32,2)</f>
        <v>0</v>
      </c>
      <c r="AX87" s="85">
        <f>ROUND(BB87*L31,2)</f>
        <v>0</v>
      </c>
      <c r="AY87" s="85">
        <f>ROUND(BC87*L32,2)</f>
        <v>0</v>
      </c>
      <c r="AZ87" s="85">
        <f>ROUND(SUM(AZ88:AZ90),2)</f>
        <v>0</v>
      </c>
      <c r="BA87" s="85">
        <f>ROUND(SUM(BA88:BA90),2)</f>
        <v>0</v>
      </c>
      <c r="BB87" s="85">
        <f>ROUND(SUM(BB88:BB90),2)</f>
        <v>0</v>
      </c>
      <c r="BC87" s="85">
        <f>ROUND(SUM(BC88:BC90),2)</f>
        <v>0</v>
      </c>
      <c r="BD87" s="87">
        <f>ROUND(SUM(BD88:BD90),2)</f>
        <v>0</v>
      </c>
      <c r="BS87" s="88" t="s">
        <v>69</v>
      </c>
      <c r="BT87" s="88" t="s">
        <v>70</v>
      </c>
      <c r="BU87" s="89" t="s">
        <v>71</v>
      </c>
      <c r="BV87" s="88" t="s">
        <v>72</v>
      </c>
      <c r="BW87" s="88" t="s">
        <v>73</v>
      </c>
      <c r="BX87" s="88" t="s">
        <v>74</v>
      </c>
    </row>
    <row r="88" spans="1:76" s="5" customFormat="1" ht="31.5" customHeight="1">
      <c r="A88" s="90" t="s">
        <v>75</v>
      </c>
      <c r="B88" s="91"/>
      <c r="C88" s="92"/>
      <c r="D88" s="200" t="s">
        <v>76</v>
      </c>
      <c r="E88" s="200"/>
      <c r="F88" s="200"/>
      <c r="G88" s="200"/>
      <c r="H88" s="200"/>
      <c r="I88" s="93"/>
      <c r="J88" s="200" t="s">
        <v>77</v>
      </c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182">
        <f>'SO 301 - Splašková kanali...'!M30</f>
        <v>0</v>
      </c>
      <c r="AH88" s="183"/>
      <c r="AI88" s="183"/>
      <c r="AJ88" s="183"/>
      <c r="AK88" s="183"/>
      <c r="AL88" s="183"/>
      <c r="AM88" s="183"/>
      <c r="AN88" s="182">
        <f>SUM(AG88,AT88)</f>
        <v>0</v>
      </c>
      <c r="AO88" s="183"/>
      <c r="AP88" s="183"/>
      <c r="AQ88" s="94"/>
      <c r="AS88" s="95">
        <f>'SO 301 - Splašková kanali...'!M28</f>
        <v>0</v>
      </c>
      <c r="AT88" s="96">
        <f>ROUND(SUM(AV88:AW88),2)</f>
        <v>0</v>
      </c>
      <c r="AU88" s="97">
        <f>'SO 301 - Splašková kanali...'!W116</f>
        <v>0</v>
      </c>
      <c r="AV88" s="96">
        <f>'SO 301 - Splašková kanali...'!M32</f>
        <v>0</v>
      </c>
      <c r="AW88" s="96">
        <f>'SO 301 - Splašková kanali...'!M33</f>
        <v>0</v>
      </c>
      <c r="AX88" s="96">
        <f>'SO 301 - Splašková kanali...'!M34</f>
        <v>0</v>
      </c>
      <c r="AY88" s="96">
        <f>'SO 301 - Splašková kanali...'!M35</f>
        <v>0</v>
      </c>
      <c r="AZ88" s="96">
        <f>'SO 301 - Splašková kanali...'!H32</f>
        <v>0</v>
      </c>
      <c r="BA88" s="96">
        <f>'SO 301 - Splašková kanali...'!H33</f>
        <v>0</v>
      </c>
      <c r="BB88" s="96">
        <f>'SO 301 - Splašková kanali...'!H34</f>
        <v>0</v>
      </c>
      <c r="BC88" s="96">
        <f>'SO 301 - Splašková kanali...'!H35</f>
        <v>0</v>
      </c>
      <c r="BD88" s="98">
        <f>'SO 301 - Splašková kanali...'!H36</f>
        <v>0</v>
      </c>
      <c r="BT88" s="99" t="s">
        <v>78</v>
      </c>
      <c r="BV88" s="99" t="s">
        <v>72</v>
      </c>
      <c r="BW88" s="99" t="s">
        <v>79</v>
      </c>
      <c r="BX88" s="99" t="s">
        <v>73</v>
      </c>
    </row>
    <row r="89" spans="1:76" s="5" customFormat="1" ht="31.5" customHeight="1">
      <c r="A89" s="90" t="s">
        <v>75</v>
      </c>
      <c r="B89" s="91"/>
      <c r="C89" s="92"/>
      <c r="D89" s="200" t="s">
        <v>80</v>
      </c>
      <c r="E89" s="200"/>
      <c r="F89" s="200"/>
      <c r="G89" s="200"/>
      <c r="H89" s="200"/>
      <c r="I89" s="93"/>
      <c r="J89" s="200" t="s">
        <v>81</v>
      </c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182">
        <f>'SO 302 - Vodovod'!M30</f>
        <v>0</v>
      </c>
      <c r="AH89" s="183"/>
      <c r="AI89" s="183"/>
      <c r="AJ89" s="183"/>
      <c r="AK89" s="183"/>
      <c r="AL89" s="183"/>
      <c r="AM89" s="183"/>
      <c r="AN89" s="182">
        <f>SUM(AG89,AT89)</f>
        <v>0</v>
      </c>
      <c r="AO89" s="183"/>
      <c r="AP89" s="183"/>
      <c r="AQ89" s="94"/>
      <c r="AS89" s="95">
        <f>'SO 302 - Vodovod'!M28</f>
        <v>0</v>
      </c>
      <c r="AT89" s="96">
        <f>ROUND(SUM(AV89:AW89),2)</f>
        <v>0</v>
      </c>
      <c r="AU89" s="97">
        <f>'SO 302 - Vodovod'!W116</f>
        <v>0</v>
      </c>
      <c r="AV89" s="96">
        <f>'SO 302 - Vodovod'!M32</f>
        <v>0</v>
      </c>
      <c r="AW89" s="96">
        <f>'SO 302 - Vodovod'!M33</f>
        <v>0</v>
      </c>
      <c r="AX89" s="96">
        <f>'SO 302 - Vodovod'!M34</f>
        <v>0</v>
      </c>
      <c r="AY89" s="96">
        <f>'SO 302 - Vodovod'!M35</f>
        <v>0</v>
      </c>
      <c r="AZ89" s="96">
        <f>'SO 302 - Vodovod'!H32</f>
        <v>0</v>
      </c>
      <c r="BA89" s="96">
        <f>'SO 302 - Vodovod'!H33</f>
        <v>0</v>
      </c>
      <c r="BB89" s="96">
        <f>'SO 302 - Vodovod'!H34</f>
        <v>0</v>
      </c>
      <c r="BC89" s="96">
        <f>'SO 302 - Vodovod'!H35</f>
        <v>0</v>
      </c>
      <c r="BD89" s="98">
        <f>'SO 302 - Vodovod'!H36</f>
        <v>0</v>
      </c>
      <c r="BT89" s="99" t="s">
        <v>78</v>
      </c>
      <c r="BV89" s="99" t="s">
        <v>72</v>
      </c>
      <c r="BW89" s="99" t="s">
        <v>82</v>
      </c>
      <c r="BX89" s="99" t="s">
        <v>73</v>
      </c>
    </row>
    <row r="90" spans="1:76" s="5" customFormat="1" ht="16.5" customHeight="1">
      <c r="A90" s="90" t="s">
        <v>75</v>
      </c>
      <c r="B90" s="91"/>
      <c r="C90" s="92"/>
      <c r="D90" s="200" t="s">
        <v>83</v>
      </c>
      <c r="E90" s="200"/>
      <c r="F90" s="200"/>
      <c r="G90" s="200"/>
      <c r="H90" s="200"/>
      <c r="I90" s="93"/>
      <c r="J90" s="200" t="s">
        <v>84</v>
      </c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182">
        <f>'VRN - Vedlejší rozpočtové...'!M30</f>
        <v>0</v>
      </c>
      <c r="AH90" s="183"/>
      <c r="AI90" s="183"/>
      <c r="AJ90" s="183"/>
      <c r="AK90" s="183"/>
      <c r="AL90" s="183"/>
      <c r="AM90" s="183"/>
      <c r="AN90" s="182">
        <f>SUM(AG90,AT90)</f>
        <v>0</v>
      </c>
      <c r="AO90" s="183"/>
      <c r="AP90" s="183"/>
      <c r="AQ90" s="94"/>
      <c r="AS90" s="100">
        <f>'VRN - Vedlejší rozpočtové...'!M28</f>
        <v>0</v>
      </c>
      <c r="AT90" s="101">
        <f>ROUND(SUM(AV90:AW90),2)</f>
        <v>0</v>
      </c>
      <c r="AU90" s="102">
        <f>'VRN - Vedlejší rozpočtové...'!W114</f>
        <v>0</v>
      </c>
      <c r="AV90" s="101">
        <f>'VRN - Vedlejší rozpočtové...'!M32</f>
        <v>0</v>
      </c>
      <c r="AW90" s="101">
        <f>'VRN - Vedlejší rozpočtové...'!M33</f>
        <v>0</v>
      </c>
      <c r="AX90" s="101">
        <f>'VRN - Vedlejší rozpočtové...'!M34</f>
        <v>0</v>
      </c>
      <c r="AY90" s="101">
        <f>'VRN - Vedlejší rozpočtové...'!M35</f>
        <v>0</v>
      </c>
      <c r="AZ90" s="101">
        <f>'VRN - Vedlejší rozpočtové...'!H32</f>
        <v>0</v>
      </c>
      <c r="BA90" s="101">
        <f>'VRN - Vedlejší rozpočtové...'!H33</f>
        <v>0</v>
      </c>
      <c r="BB90" s="101">
        <f>'VRN - Vedlejší rozpočtové...'!H34</f>
        <v>0</v>
      </c>
      <c r="BC90" s="101">
        <f>'VRN - Vedlejší rozpočtové...'!H35</f>
        <v>0</v>
      </c>
      <c r="BD90" s="103">
        <f>'VRN - Vedlejší rozpočtové...'!H36</f>
        <v>0</v>
      </c>
      <c r="BT90" s="99" t="s">
        <v>78</v>
      </c>
      <c r="BV90" s="99" t="s">
        <v>72</v>
      </c>
      <c r="BW90" s="99" t="s">
        <v>85</v>
      </c>
      <c r="BX90" s="99" t="s">
        <v>73</v>
      </c>
    </row>
    <row r="91" spans="1:76">
      <c r="B91" s="25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6"/>
    </row>
    <row r="92" spans="1:76" s="1" customFormat="1" ht="10.9" customHeight="1"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9"/>
    </row>
    <row r="93" spans="1:76" s="1" customFormat="1" ht="30" customHeight="1">
      <c r="B93" s="37"/>
      <c r="C93" s="106" t="s">
        <v>888</v>
      </c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79">
        <f>ROUND(AG87,2)</f>
        <v>0</v>
      </c>
      <c r="AH93" s="179"/>
      <c r="AI93" s="179"/>
      <c r="AJ93" s="179"/>
      <c r="AK93" s="179"/>
      <c r="AL93" s="179"/>
      <c r="AM93" s="179"/>
      <c r="AN93" s="179">
        <f>AN87</f>
        <v>0</v>
      </c>
      <c r="AO93" s="179"/>
      <c r="AP93" s="179"/>
      <c r="AQ93" s="39"/>
    </row>
    <row r="94" spans="1:76" s="1" customFormat="1" ht="6.95" customHeight="1">
      <c r="B94" s="61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3"/>
    </row>
  </sheetData>
  <mergeCells count="53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  <mergeCell ref="AK33:AO33"/>
    <mergeCell ref="L34:O34"/>
    <mergeCell ref="W34:AE34"/>
    <mergeCell ref="AK34:AO34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D89:H89"/>
    <mergeCell ref="J89:AF89"/>
    <mergeCell ref="AN90:AP90"/>
    <mergeCell ref="AG90:AM90"/>
    <mergeCell ref="D90:H90"/>
    <mergeCell ref="J90:AF90"/>
    <mergeCell ref="AG93:AM93"/>
    <mergeCell ref="AN93:AP93"/>
    <mergeCell ref="AR2:BE2"/>
    <mergeCell ref="AN89:AP89"/>
    <mergeCell ref="AG89:AM89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</mergeCells>
  <dataValidations count="2">
    <dataValidation type="list" allowBlank="1" showInputMessage="1" showErrorMessage="1" error="Povoleny jsou hodnoty základní, snížená, zákl. přenesená, sníž. přenesená, nulová." sqref="AU92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2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SO 301 - Splašková kanali...'!C2" display="/"/>
    <hyperlink ref="A89" location="'SO 302 - Vodovod'!C2" display="/"/>
    <hyperlink ref="A90" location="'VRN - Vedlejší rozpočtové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86"/>
  <sheetViews>
    <sheetView showGridLines="0" workbookViewId="0">
      <pane ySplit="1" topLeftCell="A115" activePane="bottomLeft" state="frozen"/>
      <selection pane="bottomLeft" activeCell="L119" sqref="L119:M11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8"/>
      <c r="B1" s="14"/>
      <c r="C1" s="14"/>
      <c r="D1" s="15" t="s">
        <v>1</v>
      </c>
      <c r="E1" s="14"/>
      <c r="F1" s="16" t="s">
        <v>86</v>
      </c>
      <c r="G1" s="16"/>
      <c r="H1" s="222" t="s">
        <v>87</v>
      </c>
      <c r="I1" s="222"/>
      <c r="J1" s="222"/>
      <c r="K1" s="222"/>
      <c r="L1" s="16" t="s">
        <v>88</v>
      </c>
      <c r="M1" s="14"/>
      <c r="N1" s="14"/>
      <c r="O1" s="15" t="s">
        <v>89</v>
      </c>
      <c r="P1" s="14"/>
      <c r="Q1" s="14"/>
      <c r="R1" s="14"/>
      <c r="S1" s="16" t="s">
        <v>90</v>
      </c>
      <c r="T1" s="16"/>
      <c r="U1" s="108"/>
      <c r="V1" s="108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07" t="s">
        <v>7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S2" s="180" t="s">
        <v>8</v>
      </c>
      <c r="T2" s="181"/>
      <c r="U2" s="181"/>
      <c r="V2" s="181"/>
      <c r="W2" s="181"/>
      <c r="X2" s="181"/>
      <c r="Y2" s="181"/>
      <c r="Z2" s="181"/>
      <c r="AA2" s="181"/>
      <c r="AB2" s="181"/>
      <c r="AC2" s="181"/>
      <c r="AT2" s="21" t="s">
        <v>79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91</v>
      </c>
    </row>
    <row r="4" spans="1:66" ht="36.950000000000003" customHeight="1">
      <c r="B4" s="25"/>
      <c r="C4" s="184" t="s">
        <v>92</v>
      </c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26"/>
      <c r="T4" s="20" t="s">
        <v>13</v>
      </c>
      <c r="AT4" s="21" t="s">
        <v>6</v>
      </c>
    </row>
    <row r="5" spans="1:66" ht="6.95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18</v>
      </c>
      <c r="E6" s="28"/>
      <c r="F6" s="250" t="str">
        <f>'Rekapitulace stavby'!K6</f>
        <v xml:space="preserve"> Trstěnice - Inženýrské sítě pro rodinné domky - Lokalita Pod Výhonem</v>
      </c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8"/>
      <c r="R6" s="26"/>
    </row>
    <row r="7" spans="1:66" s="1" customFormat="1" ht="32.85" customHeight="1">
      <c r="B7" s="37"/>
      <c r="C7" s="38"/>
      <c r="D7" s="31" t="s">
        <v>93</v>
      </c>
      <c r="E7" s="38"/>
      <c r="F7" s="213" t="s">
        <v>94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38"/>
      <c r="R7" s="39"/>
    </row>
    <row r="8" spans="1:66" s="1" customFormat="1" ht="14.45" customHeight="1">
      <c r="B8" s="37"/>
      <c r="C8" s="38"/>
      <c r="D8" s="32" t="s">
        <v>19</v>
      </c>
      <c r="E8" s="38"/>
      <c r="F8" s="30" t="s">
        <v>5</v>
      </c>
      <c r="G8" s="38"/>
      <c r="H8" s="38"/>
      <c r="I8" s="38"/>
      <c r="J8" s="38"/>
      <c r="K8" s="38"/>
      <c r="L8" s="38"/>
      <c r="M8" s="32" t="s">
        <v>20</v>
      </c>
      <c r="N8" s="38"/>
      <c r="O8" s="30" t="s">
        <v>5</v>
      </c>
      <c r="P8" s="38"/>
      <c r="Q8" s="38"/>
      <c r="R8" s="39"/>
    </row>
    <row r="9" spans="1:66" s="1" customFormat="1" ht="14.45" customHeight="1">
      <c r="B9" s="37"/>
      <c r="C9" s="38"/>
      <c r="D9" s="32" t="s">
        <v>21</v>
      </c>
      <c r="E9" s="38"/>
      <c r="F9" s="30" t="s">
        <v>22</v>
      </c>
      <c r="G9" s="38"/>
      <c r="H9" s="38"/>
      <c r="I9" s="38"/>
      <c r="J9" s="38"/>
      <c r="K9" s="38"/>
      <c r="L9" s="38"/>
      <c r="M9" s="32" t="s">
        <v>23</v>
      </c>
      <c r="N9" s="38"/>
      <c r="O9" s="265"/>
      <c r="P9" s="252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2" t="s">
        <v>24</v>
      </c>
      <c r="E11" s="38"/>
      <c r="F11" s="38"/>
      <c r="G11" s="38"/>
      <c r="H11" s="38"/>
      <c r="I11" s="38"/>
      <c r="J11" s="38"/>
      <c r="K11" s="38"/>
      <c r="L11" s="38"/>
      <c r="M11" s="32" t="s">
        <v>25</v>
      </c>
      <c r="N11" s="38"/>
      <c r="O11" s="211"/>
      <c r="P11" s="211"/>
      <c r="Q11" s="38"/>
      <c r="R11" s="39"/>
    </row>
    <row r="12" spans="1:66" s="1" customFormat="1" ht="18" customHeight="1">
      <c r="B12" s="37"/>
      <c r="C12" s="38"/>
      <c r="D12" s="38"/>
      <c r="E12" s="30" t="str">
        <f>IF('Rekapitulace stavby'!E11="","",'Rekapitulace stavby'!E11)</f>
        <v xml:space="preserve"> </v>
      </c>
      <c r="F12" s="38"/>
      <c r="G12" s="38"/>
      <c r="H12" s="38"/>
      <c r="I12" s="38"/>
      <c r="J12" s="38"/>
      <c r="K12" s="38"/>
      <c r="L12" s="38"/>
      <c r="M12" s="32" t="s">
        <v>26</v>
      </c>
      <c r="N12" s="38"/>
      <c r="O12" s="211"/>
      <c r="P12" s="211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2" t="s">
        <v>27</v>
      </c>
      <c r="E14" s="38"/>
      <c r="F14" s="38"/>
      <c r="G14" s="38"/>
      <c r="H14" s="38"/>
      <c r="I14" s="38"/>
      <c r="J14" s="38"/>
      <c r="K14" s="38"/>
      <c r="L14" s="38"/>
      <c r="M14" s="32" t="s">
        <v>25</v>
      </c>
      <c r="N14" s="38"/>
      <c r="O14" s="266"/>
      <c r="P14" s="211"/>
      <c r="Q14" s="38"/>
      <c r="R14" s="39"/>
    </row>
    <row r="15" spans="1:66" s="1" customFormat="1" ht="18" customHeight="1">
      <c r="B15" s="37"/>
      <c r="C15" s="38"/>
      <c r="D15" s="38"/>
      <c r="E15" s="266"/>
      <c r="F15" s="267"/>
      <c r="G15" s="267"/>
      <c r="H15" s="267"/>
      <c r="I15" s="267"/>
      <c r="J15" s="267"/>
      <c r="K15" s="267"/>
      <c r="L15" s="267"/>
      <c r="M15" s="32" t="s">
        <v>26</v>
      </c>
      <c r="N15" s="38"/>
      <c r="O15" s="266"/>
      <c r="P15" s="211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2" t="s">
        <v>28</v>
      </c>
      <c r="E17" s="38"/>
      <c r="F17" s="38"/>
      <c r="G17" s="38"/>
      <c r="H17" s="38"/>
      <c r="I17" s="38"/>
      <c r="J17" s="38"/>
      <c r="K17" s="38"/>
      <c r="L17" s="38"/>
      <c r="M17" s="32" t="s">
        <v>25</v>
      </c>
      <c r="N17" s="38"/>
      <c r="O17" s="211" t="str">
        <f>IF('Rekapitulace stavby'!AN16="","",'Rekapitulace stavby'!AN16)</f>
        <v/>
      </c>
      <c r="P17" s="211"/>
      <c r="Q17" s="38"/>
      <c r="R17" s="39"/>
    </row>
    <row r="18" spans="2:18" s="1" customFormat="1" ht="18" customHeight="1">
      <c r="B18" s="37"/>
      <c r="C18" s="38"/>
      <c r="D18" s="38"/>
      <c r="E18" s="30" t="str">
        <f>IF('Rekapitulace stavby'!E17="","",'Rekapitulace stavby'!E17)</f>
        <v xml:space="preserve"> </v>
      </c>
      <c r="F18" s="38"/>
      <c r="G18" s="38"/>
      <c r="H18" s="38"/>
      <c r="I18" s="38"/>
      <c r="J18" s="38"/>
      <c r="K18" s="38"/>
      <c r="L18" s="38"/>
      <c r="M18" s="32" t="s">
        <v>26</v>
      </c>
      <c r="N18" s="38"/>
      <c r="O18" s="211" t="str">
        <f>IF('Rekapitulace stavby'!AN17="","",'Rekapitulace stavby'!AN17)</f>
        <v/>
      </c>
      <c r="P18" s="211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2" t="s">
        <v>30</v>
      </c>
      <c r="E20" s="38"/>
      <c r="F20" s="38"/>
      <c r="G20" s="38"/>
      <c r="H20" s="38"/>
      <c r="I20" s="38"/>
      <c r="J20" s="38"/>
      <c r="K20" s="38"/>
      <c r="L20" s="38"/>
      <c r="M20" s="32" t="s">
        <v>25</v>
      </c>
      <c r="N20" s="38"/>
      <c r="O20" s="211" t="str">
        <f>IF('Rekapitulace stavby'!AN19="","",'Rekapitulace stavby'!AN19)</f>
        <v/>
      </c>
      <c r="P20" s="211"/>
      <c r="Q20" s="38"/>
      <c r="R20" s="39"/>
    </row>
    <row r="21" spans="2:18" s="1" customFormat="1" ht="18" customHeight="1">
      <c r="B21" s="37"/>
      <c r="C21" s="38"/>
      <c r="D21" s="38"/>
      <c r="E21" s="30" t="str">
        <f>IF('Rekapitulace stavby'!E20="","",'Rekapitulace stavby'!E20)</f>
        <v xml:space="preserve"> </v>
      </c>
      <c r="F21" s="38"/>
      <c r="G21" s="38"/>
      <c r="H21" s="38"/>
      <c r="I21" s="38"/>
      <c r="J21" s="38"/>
      <c r="K21" s="38"/>
      <c r="L21" s="38"/>
      <c r="M21" s="32" t="s">
        <v>26</v>
      </c>
      <c r="N21" s="38"/>
      <c r="O21" s="211" t="str">
        <f>IF('Rekapitulace stavby'!AN20="","",'Rekapitulace stavby'!AN20)</f>
        <v/>
      </c>
      <c r="P21" s="211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2" t="s">
        <v>31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6.5" customHeight="1">
      <c r="B24" s="37"/>
      <c r="C24" s="38"/>
      <c r="D24" s="38"/>
      <c r="E24" s="216" t="s">
        <v>5</v>
      </c>
      <c r="F24" s="216"/>
      <c r="G24" s="216"/>
      <c r="H24" s="216"/>
      <c r="I24" s="216"/>
      <c r="J24" s="216"/>
      <c r="K24" s="216"/>
      <c r="L24" s="216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09" t="s">
        <v>95</v>
      </c>
      <c r="E27" s="38"/>
      <c r="F27" s="38"/>
      <c r="G27" s="38"/>
      <c r="H27" s="38"/>
      <c r="I27" s="38"/>
      <c r="J27" s="38"/>
      <c r="K27" s="38"/>
      <c r="L27" s="38"/>
      <c r="M27" s="217">
        <f>N88</f>
        <v>0</v>
      </c>
      <c r="N27" s="217"/>
      <c r="O27" s="217"/>
      <c r="P27" s="217"/>
      <c r="Q27" s="38"/>
      <c r="R27" s="39"/>
    </row>
    <row r="28" spans="2:18" s="1" customFormat="1" ht="14.45" customHeight="1">
      <c r="B28" s="37"/>
      <c r="C28" s="38"/>
      <c r="D28" s="36"/>
      <c r="E28" s="38"/>
      <c r="F28" s="38"/>
      <c r="G28" s="38"/>
      <c r="H28" s="38"/>
      <c r="I28" s="38"/>
      <c r="J28" s="38"/>
      <c r="K28" s="38"/>
      <c r="L28" s="38"/>
      <c r="M28" s="217"/>
      <c r="N28" s="217"/>
      <c r="O28" s="217"/>
      <c r="P28" s="217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10" t="s">
        <v>33</v>
      </c>
      <c r="E30" s="38"/>
      <c r="F30" s="38"/>
      <c r="G30" s="38"/>
      <c r="H30" s="38"/>
      <c r="I30" s="38"/>
      <c r="J30" s="38"/>
      <c r="K30" s="38"/>
      <c r="L30" s="38"/>
      <c r="M30" s="264">
        <f>ROUND(M27+M28,2)</f>
        <v>0</v>
      </c>
      <c r="N30" s="249"/>
      <c r="O30" s="249"/>
      <c r="P30" s="249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34</v>
      </c>
      <c r="E32" s="44" t="s">
        <v>35</v>
      </c>
      <c r="F32" s="45">
        <v>0.21</v>
      </c>
      <c r="G32" s="111" t="s">
        <v>36</v>
      </c>
      <c r="H32" s="261">
        <f>(SUM(BE98:BE98)+SUM(BE116:BE284))</f>
        <v>0</v>
      </c>
      <c r="I32" s="249"/>
      <c r="J32" s="249"/>
      <c r="K32" s="38"/>
      <c r="L32" s="38"/>
      <c r="M32" s="261">
        <f>ROUND((SUM(BE98:BE98)+SUM(BE116:BE284)), 2)*F32</f>
        <v>0</v>
      </c>
      <c r="N32" s="249"/>
      <c r="O32" s="249"/>
      <c r="P32" s="249"/>
      <c r="Q32" s="38"/>
      <c r="R32" s="39"/>
    </row>
    <row r="33" spans="2:18" s="1" customFormat="1" ht="14.45" customHeight="1">
      <c r="B33" s="37"/>
      <c r="C33" s="38"/>
      <c r="D33" s="38"/>
      <c r="E33" s="44" t="s">
        <v>37</v>
      </c>
      <c r="F33" s="45">
        <v>0.15</v>
      </c>
      <c r="G33" s="111" t="s">
        <v>36</v>
      </c>
      <c r="H33" s="261">
        <f>(SUM(BF98:BF98)+SUM(BF116:BF284))</f>
        <v>0</v>
      </c>
      <c r="I33" s="249"/>
      <c r="J33" s="249"/>
      <c r="K33" s="38"/>
      <c r="L33" s="38"/>
      <c r="M33" s="261">
        <f>ROUND((SUM(BF98:BF98)+SUM(BF116:BF284)), 2)*F33</f>
        <v>0</v>
      </c>
      <c r="N33" s="249"/>
      <c r="O33" s="249"/>
      <c r="P33" s="249"/>
      <c r="Q33" s="38"/>
      <c r="R33" s="39"/>
    </row>
    <row r="34" spans="2:18" s="1" customFormat="1" ht="14.45" hidden="1" customHeight="1">
      <c r="B34" s="37"/>
      <c r="C34" s="38"/>
      <c r="D34" s="38"/>
      <c r="E34" s="44" t="s">
        <v>38</v>
      </c>
      <c r="F34" s="45">
        <v>0.21</v>
      </c>
      <c r="G34" s="111" t="s">
        <v>36</v>
      </c>
      <c r="H34" s="261">
        <f>(SUM(BG98:BG98)+SUM(BG116:BG284))</f>
        <v>0</v>
      </c>
      <c r="I34" s="249"/>
      <c r="J34" s="249"/>
      <c r="K34" s="38"/>
      <c r="L34" s="38"/>
      <c r="M34" s="261">
        <v>0</v>
      </c>
      <c r="N34" s="249"/>
      <c r="O34" s="249"/>
      <c r="P34" s="249"/>
      <c r="Q34" s="38"/>
      <c r="R34" s="39"/>
    </row>
    <row r="35" spans="2:18" s="1" customFormat="1" ht="14.45" hidden="1" customHeight="1">
      <c r="B35" s="37"/>
      <c r="C35" s="38"/>
      <c r="D35" s="38"/>
      <c r="E35" s="44" t="s">
        <v>39</v>
      </c>
      <c r="F35" s="45">
        <v>0.15</v>
      </c>
      <c r="G35" s="111" t="s">
        <v>36</v>
      </c>
      <c r="H35" s="261">
        <f>(SUM(BH98:BH98)+SUM(BH116:BH284))</f>
        <v>0</v>
      </c>
      <c r="I35" s="249"/>
      <c r="J35" s="249"/>
      <c r="K35" s="38"/>
      <c r="L35" s="38"/>
      <c r="M35" s="261">
        <v>0</v>
      </c>
      <c r="N35" s="249"/>
      <c r="O35" s="249"/>
      <c r="P35" s="249"/>
      <c r="Q35" s="38"/>
      <c r="R35" s="39"/>
    </row>
    <row r="36" spans="2:18" s="1" customFormat="1" ht="14.45" hidden="1" customHeight="1">
      <c r="B36" s="37"/>
      <c r="C36" s="38"/>
      <c r="D36" s="38"/>
      <c r="E36" s="44" t="s">
        <v>40</v>
      </c>
      <c r="F36" s="45">
        <v>0</v>
      </c>
      <c r="G36" s="111" t="s">
        <v>36</v>
      </c>
      <c r="H36" s="261">
        <f>(SUM(BI98:BI98)+SUM(BI116:BI284))</f>
        <v>0</v>
      </c>
      <c r="I36" s="249"/>
      <c r="J36" s="249"/>
      <c r="K36" s="38"/>
      <c r="L36" s="38"/>
      <c r="M36" s="261">
        <v>0</v>
      </c>
      <c r="N36" s="249"/>
      <c r="O36" s="249"/>
      <c r="P36" s="249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07"/>
      <c r="D38" s="112" t="s">
        <v>41</v>
      </c>
      <c r="E38" s="77"/>
      <c r="F38" s="77"/>
      <c r="G38" s="113" t="s">
        <v>42</v>
      </c>
      <c r="H38" s="114" t="s">
        <v>43</v>
      </c>
      <c r="I38" s="77"/>
      <c r="J38" s="77"/>
      <c r="K38" s="77"/>
      <c r="L38" s="262">
        <f>SUM(M30:M36)</f>
        <v>0</v>
      </c>
      <c r="M38" s="262"/>
      <c r="N38" s="262"/>
      <c r="O38" s="262"/>
      <c r="P38" s="263"/>
      <c r="Q38" s="107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5">
      <c r="B50" s="37"/>
      <c r="C50" s="38"/>
      <c r="D50" s="52" t="s">
        <v>44</v>
      </c>
      <c r="E50" s="53"/>
      <c r="F50" s="53"/>
      <c r="G50" s="53"/>
      <c r="H50" s="54"/>
      <c r="I50" s="38"/>
      <c r="J50" s="52" t="s">
        <v>45</v>
      </c>
      <c r="K50" s="53"/>
      <c r="L50" s="53"/>
      <c r="M50" s="53"/>
      <c r="N50" s="53"/>
      <c r="O50" s="53"/>
      <c r="P50" s="54"/>
      <c r="Q50" s="38"/>
      <c r="R50" s="39"/>
    </row>
    <row r="51" spans="2:18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 ht="15">
      <c r="B59" s="37"/>
      <c r="C59" s="38"/>
      <c r="D59" s="57" t="s">
        <v>46</v>
      </c>
      <c r="E59" s="58"/>
      <c r="F59" s="58"/>
      <c r="G59" s="59" t="s">
        <v>47</v>
      </c>
      <c r="H59" s="60"/>
      <c r="I59" s="38"/>
      <c r="J59" s="57" t="s">
        <v>46</v>
      </c>
      <c r="K59" s="58"/>
      <c r="L59" s="58"/>
      <c r="M59" s="58"/>
      <c r="N59" s="59" t="s">
        <v>47</v>
      </c>
      <c r="O59" s="58"/>
      <c r="P59" s="60"/>
      <c r="Q59" s="38"/>
      <c r="R59" s="39"/>
    </row>
    <row r="60" spans="2:18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5">
      <c r="B61" s="37"/>
      <c r="C61" s="38"/>
      <c r="D61" s="52" t="s">
        <v>48</v>
      </c>
      <c r="E61" s="53"/>
      <c r="F61" s="53"/>
      <c r="G61" s="53"/>
      <c r="H61" s="54"/>
      <c r="I61" s="38"/>
      <c r="J61" s="52" t="s">
        <v>49</v>
      </c>
      <c r="K61" s="53"/>
      <c r="L61" s="53"/>
      <c r="M61" s="53"/>
      <c r="N61" s="53"/>
      <c r="O61" s="53"/>
      <c r="P61" s="54"/>
      <c r="Q61" s="38"/>
      <c r="R61" s="39"/>
    </row>
    <row r="62" spans="2:18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18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18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18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18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18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18" s="1" customFormat="1" ht="15">
      <c r="B70" s="37"/>
      <c r="C70" s="38"/>
      <c r="D70" s="57" t="s">
        <v>46</v>
      </c>
      <c r="E70" s="58"/>
      <c r="F70" s="58"/>
      <c r="G70" s="59" t="s">
        <v>47</v>
      </c>
      <c r="H70" s="60"/>
      <c r="I70" s="38"/>
      <c r="J70" s="57" t="s">
        <v>46</v>
      </c>
      <c r="K70" s="58"/>
      <c r="L70" s="58"/>
      <c r="M70" s="58"/>
      <c r="N70" s="59" t="s">
        <v>47</v>
      </c>
      <c r="O70" s="58"/>
      <c r="P70" s="60"/>
      <c r="Q70" s="38"/>
      <c r="R70" s="39"/>
    </row>
    <row r="71" spans="2:18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18" s="1" customFormat="1" ht="6.95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6"/>
    </row>
    <row r="76" spans="2:18" s="1" customFormat="1" ht="36.950000000000003" customHeight="1">
      <c r="B76" s="37"/>
      <c r="C76" s="184" t="s">
        <v>96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9"/>
    </row>
    <row r="77" spans="2:18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</row>
    <row r="78" spans="2:18" s="1" customFormat="1" ht="30" customHeight="1">
      <c r="B78" s="37"/>
      <c r="C78" s="32" t="s">
        <v>18</v>
      </c>
      <c r="D78" s="38"/>
      <c r="E78" s="38"/>
      <c r="F78" s="250" t="str">
        <f>F6</f>
        <v xml:space="preserve"> Trstěnice - Inženýrské sítě pro rodinné domky - Lokalita Pod Výhonem</v>
      </c>
      <c r="G78" s="251"/>
      <c r="H78" s="251"/>
      <c r="I78" s="251"/>
      <c r="J78" s="251"/>
      <c r="K78" s="251"/>
      <c r="L78" s="251"/>
      <c r="M78" s="251"/>
      <c r="N78" s="251"/>
      <c r="O78" s="251"/>
      <c r="P78" s="251"/>
      <c r="Q78" s="38"/>
      <c r="R78" s="39"/>
    </row>
    <row r="79" spans="2:18" s="1" customFormat="1" ht="36.950000000000003" customHeight="1">
      <c r="B79" s="37"/>
      <c r="C79" s="71" t="s">
        <v>93</v>
      </c>
      <c r="D79" s="38"/>
      <c r="E79" s="38"/>
      <c r="F79" s="186" t="str">
        <f>F7</f>
        <v>SO 301 - Splašková kanalizace</v>
      </c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38"/>
      <c r="R79" s="39"/>
    </row>
    <row r="80" spans="2:18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</row>
    <row r="81" spans="2:47" s="1" customFormat="1" ht="18" customHeight="1">
      <c r="B81" s="37"/>
      <c r="C81" s="32" t="s">
        <v>21</v>
      </c>
      <c r="D81" s="38"/>
      <c r="E81" s="38"/>
      <c r="F81" s="30" t="str">
        <f>F9</f>
        <v xml:space="preserve"> </v>
      </c>
      <c r="G81" s="38"/>
      <c r="H81" s="38"/>
      <c r="I81" s="38"/>
      <c r="J81" s="38"/>
      <c r="K81" s="32" t="s">
        <v>23</v>
      </c>
      <c r="L81" s="38"/>
      <c r="M81" s="252" t="str">
        <f>IF(O9="","",O9)</f>
        <v/>
      </c>
      <c r="N81" s="252"/>
      <c r="O81" s="252"/>
      <c r="P81" s="252"/>
      <c r="Q81" s="38"/>
      <c r="R81" s="39"/>
    </row>
    <row r="82" spans="2:47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</row>
    <row r="83" spans="2:47" s="1" customFormat="1" ht="15">
      <c r="B83" s="37"/>
      <c r="C83" s="32" t="s">
        <v>24</v>
      </c>
      <c r="D83" s="38"/>
      <c r="E83" s="38"/>
      <c r="F83" s="30" t="str">
        <f>E12</f>
        <v xml:space="preserve"> </v>
      </c>
      <c r="G83" s="38"/>
      <c r="H83" s="38"/>
      <c r="I83" s="38"/>
      <c r="J83" s="38"/>
      <c r="K83" s="32" t="s">
        <v>28</v>
      </c>
      <c r="L83" s="38"/>
      <c r="M83" s="211" t="str">
        <f>E18</f>
        <v xml:space="preserve"> </v>
      </c>
      <c r="N83" s="211"/>
      <c r="O83" s="211"/>
      <c r="P83" s="211"/>
      <c r="Q83" s="211"/>
      <c r="R83" s="39"/>
    </row>
    <row r="84" spans="2:47" s="1" customFormat="1" ht="14.45" customHeight="1">
      <c r="B84" s="37"/>
      <c r="C84" s="32" t="s">
        <v>27</v>
      </c>
      <c r="D84" s="38"/>
      <c r="E84" s="38"/>
      <c r="F84" s="30" t="str">
        <f>IF(E15="","",E15)</f>
        <v/>
      </c>
      <c r="G84" s="38"/>
      <c r="H84" s="38"/>
      <c r="I84" s="38"/>
      <c r="J84" s="38"/>
      <c r="K84" s="32" t="s">
        <v>30</v>
      </c>
      <c r="L84" s="38"/>
      <c r="M84" s="211" t="str">
        <f>E21</f>
        <v xml:space="preserve"> </v>
      </c>
      <c r="N84" s="211"/>
      <c r="O84" s="211"/>
      <c r="P84" s="211"/>
      <c r="Q84" s="211"/>
      <c r="R84" s="39"/>
    </row>
    <row r="85" spans="2:47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</row>
    <row r="86" spans="2:47" s="1" customFormat="1" ht="29.25" customHeight="1">
      <c r="B86" s="37"/>
      <c r="C86" s="258" t="s">
        <v>97</v>
      </c>
      <c r="D86" s="259"/>
      <c r="E86" s="259"/>
      <c r="F86" s="259"/>
      <c r="G86" s="259"/>
      <c r="H86" s="107"/>
      <c r="I86" s="107"/>
      <c r="J86" s="107"/>
      <c r="K86" s="107"/>
      <c r="L86" s="107"/>
      <c r="M86" s="107"/>
      <c r="N86" s="258" t="s">
        <v>98</v>
      </c>
      <c r="O86" s="259"/>
      <c r="P86" s="259"/>
      <c r="Q86" s="259"/>
      <c r="R86" s="39"/>
    </row>
    <row r="87" spans="2:47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</row>
    <row r="88" spans="2:47" s="1" customFormat="1" ht="29.25" customHeight="1">
      <c r="B88" s="37"/>
      <c r="C88" s="115" t="s">
        <v>99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06">
        <f>N116</f>
        <v>0</v>
      </c>
      <c r="O88" s="260"/>
      <c r="P88" s="260"/>
      <c r="Q88" s="260"/>
      <c r="R88" s="39"/>
      <c r="AU88" s="21" t="s">
        <v>100</v>
      </c>
    </row>
    <row r="89" spans="2:47" s="6" customFormat="1" ht="24.95" customHeight="1">
      <c r="B89" s="116"/>
      <c r="C89" s="117"/>
      <c r="D89" s="118" t="s">
        <v>101</v>
      </c>
      <c r="E89" s="117"/>
      <c r="F89" s="117"/>
      <c r="G89" s="117"/>
      <c r="H89" s="117"/>
      <c r="I89" s="117"/>
      <c r="J89" s="117"/>
      <c r="K89" s="117"/>
      <c r="L89" s="117"/>
      <c r="M89" s="117"/>
      <c r="N89" s="229">
        <f>N117</f>
        <v>0</v>
      </c>
      <c r="O89" s="255"/>
      <c r="P89" s="255"/>
      <c r="Q89" s="255"/>
      <c r="R89" s="119"/>
    </row>
    <row r="90" spans="2:47" s="7" customFormat="1" ht="19.899999999999999" customHeight="1">
      <c r="B90" s="120"/>
      <c r="C90" s="121"/>
      <c r="D90" s="104" t="s">
        <v>102</v>
      </c>
      <c r="E90" s="121"/>
      <c r="F90" s="121"/>
      <c r="G90" s="121"/>
      <c r="H90" s="121"/>
      <c r="I90" s="121"/>
      <c r="J90" s="121"/>
      <c r="K90" s="121"/>
      <c r="L90" s="121"/>
      <c r="M90" s="121"/>
      <c r="N90" s="256">
        <f>N118</f>
        <v>0</v>
      </c>
      <c r="O90" s="257"/>
      <c r="P90" s="257"/>
      <c r="Q90" s="257"/>
      <c r="R90" s="122"/>
    </row>
    <row r="91" spans="2:47" s="7" customFormat="1" ht="19.899999999999999" customHeight="1">
      <c r="B91" s="120"/>
      <c r="C91" s="121"/>
      <c r="D91" s="104" t="s">
        <v>103</v>
      </c>
      <c r="E91" s="121"/>
      <c r="F91" s="121"/>
      <c r="G91" s="121"/>
      <c r="H91" s="121"/>
      <c r="I91" s="121"/>
      <c r="J91" s="121"/>
      <c r="K91" s="121"/>
      <c r="L91" s="121"/>
      <c r="M91" s="121"/>
      <c r="N91" s="256">
        <f>N217</f>
        <v>0</v>
      </c>
      <c r="O91" s="257"/>
      <c r="P91" s="257"/>
      <c r="Q91" s="257"/>
      <c r="R91" s="122"/>
    </row>
    <row r="92" spans="2:47" s="7" customFormat="1" ht="19.899999999999999" customHeight="1">
      <c r="B92" s="120"/>
      <c r="C92" s="121"/>
      <c r="D92" s="104" t="s">
        <v>104</v>
      </c>
      <c r="E92" s="121"/>
      <c r="F92" s="121"/>
      <c r="G92" s="121"/>
      <c r="H92" s="121"/>
      <c r="I92" s="121"/>
      <c r="J92" s="121"/>
      <c r="K92" s="121"/>
      <c r="L92" s="121"/>
      <c r="M92" s="121"/>
      <c r="N92" s="256">
        <f>N233</f>
        <v>0</v>
      </c>
      <c r="O92" s="257"/>
      <c r="P92" s="257"/>
      <c r="Q92" s="257"/>
      <c r="R92" s="122"/>
    </row>
    <row r="93" spans="2:47" s="7" customFormat="1" ht="19.899999999999999" customHeight="1">
      <c r="B93" s="120"/>
      <c r="C93" s="121"/>
      <c r="D93" s="104" t="s">
        <v>105</v>
      </c>
      <c r="E93" s="121"/>
      <c r="F93" s="121"/>
      <c r="G93" s="121"/>
      <c r="H93" s="121"/>
      <c r="I93" s="121"/>
      <c r="J93" s="121"/>
      <c r="K93" s="121"/>
      <c r="L93" s="121"/>
      <c r="M93" s="121"/>
      <c r="N93" s="256">
        <f>N240</f>
        <v>0</v>
      </c>
      <c r="O93" s="257"/>
      <c r="P93" s="257"/>
      <c r="Q93" s="257"/>
      <c r="R93" s="122"/>
    </row>
    <row r="94" spans="2:47" s="7" customFormat="1" ht="19.899999999999999" customHeight="1">
      <c r="B94" s="120"/>
      <c r="C94" s="121"/>
      <c r="D94" s="104" t="s">
        <v>106</v>
      </c>
      <c r="E94" s="121"/>
      <c r="F94" s="121"/>
      <c r="G94" s="121"/>
      <c r="H94" s="121"/>
      <c r="I94" s="121"/>
      <c r="J94" s="121"/>
      <c r="K94" s="121"/>
      <c r="L94" s="121"/>
      <c r="M94" s="121"/>
      <c r="N94" s="256">
        <f>N268</f>
        <v>0</v>
      </c>
      <c r="O94" s="257"/>
      <c r="P94" s="257"/>
      <c r="Q94" s="257"/>
      <c r="R94" s="122"/>
    </row>
    <row r="95" spans="2:47" s="7" customFormat="1" ht="19.899999999999999" customHeight="1">
      <c r="B95" s="120"/>
      <c r="C95" s="121"/>
      <c r="D95" s="104" t="s">
        <v>107</v>
      </c>
      <c r="E95" s="121"/>
      <c r="F95" s="121"/>
      <c r="G95" s="121"/>
      <c r="H95" s="121"/>
      <c r="I95" s="121"/>
      <c r="J95" s="121"/>
      <c r="K95" s="121"/>
      <c r="L95" s="121"/>
      <c r="M95" s="121"/>
      <c r="N95" s="256">
        <f>N276</f>
        <v>0</v>
      </c>
      <c r="O95" s="257"/>
      <c r="P95" s="257"/>
      <c r="Q95" s="257"/>
      <c r="R95" s="122"/>
    </row>
    <row r="96" spans="2:47" s="7" customFormat="1" ht="19.899999999999999" customHeight="1">
      <c r="B96" s="120"/>
      <c r="C96" s="121"/>
      <c r="D96" s="104" t="s">
        <v>108</v>
      </c>
      <c r="E96" s="121"/>
      <c r="F96" s="121"/>
      <c r="G96" s="121"/>
      <c r="H96" s="121"/>
      <c r="I96" s="121"/>
      <c r="J96" s="121"/>
      <c r="K96" s="121"/>
      <c r="L96" s="121"/>
      <c r="M96" s="121"/>
      <c r="N96" s="256">
        <f>N283</f>
        <v>0</v>
      </c>
      <c r="O96" s="257"/>
      <c r="P96" s="257"/>
      <c r="Q96" s="257"/>
      <c r="R96" s="122"/>
    </row>
    <row r="97" spans="2:18" s="1" customFormat="1" ht="21.75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9"/>
    </row>
    <row r="98" spans="2:18" s="1" customFormat="1"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9"/>
    </row>
    <row r="99" spans="2:18" s="1" customFormat="1" ht="29.25" customHeight="1">
      <c r="B99" s="37"/>
      <c r="C99" s="106" t="s">
        <v>888</v>
      </c>
      <c r="D99" s="107"/>
      <c r="E99" s="107"/>
      <c r="F99" s="107"/>
      <c r="G99" s="107"/>
      <c r="H99" s="107"/>
      <c r="I99" s="107"/>
      <c r="J99" s="107"/>
      <c r="K99" s="107"/>
      <c r="L99" s="179">
        <f>ROUND(SUM(N88),2)</f>
        <v>0</v>
      </c>
      <c r="M99" s="179"/>
      <c r="N99" s="179"/>
      <c r="O99" s="179"/>
      <c r="P99" s="179"/>
      <c r="Q99" s="179"/>
      <c r="R99" s="39"/>
    </row>
    <row r="100" spans="2:18" s="1" customFormat="1" ht="6.95" customHeight="1">
      <c r="B100" s="61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3"/>
    </row>
    <row r="104" spans="2:18" s="1" customFormat="1" ht="6.95" customHeight="1">
      <c r="B104" s="64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6"/>
    </row>
    <row r="105" spans="2:18" s="1" customFormat="1" ht="36.950000000000003" customHeight="1">
      <c r="B105" s="37"/>
      <c r="C105" s="184" t="s">
        <v>110</v>
      </c>
      <c r="D105" s="249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  <c r="R105" s="39"/>
    </row>
    <row r="106" spans="2:18" s="1" customFormat="1" ht="6.95" customHeight="1"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9"/>
    </row>
    <row r="107" spans="2:18" s="1" customFormat="1" ht="30" customHeight="1">
      <c r="B107" s="37"/>
      <c r="C107" s="32" t="s">
        <v>18</v>
      </c>
      <c r="D107" s="38"/>
      <c r="E107" s="38"/>
      <c r="F107" s="250" t="str">
        <f>F6</f>
        <v xml:space="preserve"> Trstěnice - Inženýrské sítě pro rodinné domky - Lokalita Pod Výhonem</v>
      </c>
      <c r="G107" s="251"/>
      <c r="H107" s="251"/>
      <c r="I107" s="251"/>
      <c r="J107" s="251"/>
      <c r="K107" s="251"/>
      <c r="L107" s="251"/>
      <c r="M107" s="251"/>
      <c r="N107" s="251"/>
      <c r="O107" s="251"/>
      <c r="P107" s="251"/>
      <c r="Q107" s="38"/>
      <c r="R107" s="39"/>
    </row>
    <row r="108" spans="2:18" s="1" customFormat="1" ht="36.950000000000003" customHeight="1">
      <c r="B108" s="37"/>
      <c r="C108" s="71" t="s">
        <v>93</v>
      </c>
      <c r="D108" s="38"/>
      <c r="E108" s="38"/>
      <c r="F108" s="186" t="str">
        <f>F7</f>
        <v>SO 301 - Splašková kanalizace</v>
      </c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38"/>
      <c r="R108" s="39"/>
    </row>
    <row r="109" spans="2:18" s="1" customFormat="1" ht="6.95" customHeight="1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9"/>
    </row>
    <row r="110" spans="2:18" s="1" customFormat="1" ht="18" customHeight="1">
      <c r="B110" s="37"/>
      <c r="C110" s="32" t="s">
        <v>21</v>
      </c>
      <c r="D110" s="38"/>
      <c r="E110" s="38"/>
      <c r="F110" s="30" t="str">
        <f>F9</f>
        <v xml:space="preserve"> </v>
      </c>
      <c r="G110" s="38"/>
      <c r="H110" s="38"/>
      <c r="I110" s="38"/>
      <c r="J110" s="38"/>
      <c r="K110" s="32" t="s">
        <v>23</v>
      </c>
      <c r="L110" s="38"/>
      <c r="M110" s="252" t="str">
        <f>IF(O9="","",O9)</f>
        <v/>
      </c>
      <c r="N110" s="252"/>
      <c r="O110" s="252"/>
      <c r="P110" s="252"/>
      <c r="Q110" s="38"/>
      <c r="R110" s="39"/>
    </row>
    <row r="111" spans="2:18" s="1" customFormat="1" ht="6.95" customHeight="1"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9"/>
    </row>
    <row r="112" spans="2:18" s="1" customFormat="1" ht="15">
      <c r="B112" s="37"/>
      <c r="C112" s="32" t="s">
        <v>24</v>
      </c>
      <c r="D112" s="38"/>
      <c r="E112" s="38"/>
      <c r="F112" s="30" t="str">
        <f>E12</f>
        <v xml:space="preserve"> </v>
      </c>
      <c r="G112" s="38"/>
      <c r="H112" s="38"/>
      <c r="I112" s="38"/>
      <c r="J112" s="38"/>
      <c r="K112" s="32" t="s">
        <v>28</v>
      </c>
      <c r="L112" s="38"/>
      <c r="M112" s="211" t="str">
        <f>E18</f>
        <v xml:space="preserve"> </v>
      </c>
      <c r="N112" s="211"/>
      <c r="O112" s="211"/>
      <c r="P112" s="211"/>
      <c r="Q112" s="211"/>
      <c r="R112" s="39"/>
    </row>
    <row r="113" spans="2:65" s="1" customFormat="1" ht="14.45" customHeight="1">
      <c r="B113" s="37"/>
      <c r="C113" s="32" t="s">
        <v>27</v>
      </c>
      <c r="D113" s="38"/>
      <c r="E113" s="38"/>
      <c r="F113" s="30" t="str">
        <f>IF(E15="","",E15)</f>
        <v/>
      </c>
      <c r="G113" s="38"/>
      <c r="H113" s="38"/>
      <c r="I113" s="38"/>
      <c r="J113" s="38"/>
      <c r="K113" s="32" t="s">
        <v>30</v>
      </c>
      <c r="L113" s="38"/>
      <c r="M113" s="211" t="str">
        <f>E21</f>
        <v xml:space="preserve"> </v>
      </c>
      <c r="N113" s="211"/>
      <c r="O113" s="211"/>
      <c r="P113" s="211"/>
      <c r="Q113" s="211"/>
      <c r="R113" s="39"/>
    </row>
    <row r="114" spans="2:65" s="1" customFormat="1" ht="10.35" customHeight="1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</row>
    <row r="115" spans="2:65" s="8" customFormat="1" ht="29.25" customHeight="1">
      <c r="B115" s="125"/>
      <c r="C115" s="126" t="s">
        <v>111</v>
      </c>
      <c r="D115" s="127" t="s">
        <v>112</v>
      </c>
      <c r="E115" s="127" t="s">
        <v>52</v>
      </c>
      <c r="F115" s="253" t="s">
        <v>113</v>
      </c>
      <c r="G115" s="253"/>
      <c r="H115" s="253"/>
      <c r="I115" s="253"/>
      <c r="J115" s="127" t="s">
        <v>114</v>
      </c>
      <c r="K115" s="127" t="s">
        <v>115</v>
      </c>
      <c r="L115" s="253" t="s">
        <v>116</v>
      </c>
      <c r="M115" s="253"/>
      <c r="N115" s="253" t="s">
        <v>98</v>
      </c>
      <c r="O115" s="253"/>
      <c r="P115" s="253"/>
      <c r="Q115" s="254"/>
      <c r="R115" s="128"/>
      <c r="T115" s="78" t="s">
        <v>117</v>
      </c>
      <c r="U115" s="79" t="s">
        <v>34</v>
      </c>
      <c r="V115" s="79" t="s">
        <v>118</v>
      </c>
      <c r="W115" s="79" t="s">
        <v>119</v>
      </c>
      <c r="X115" s="79" t="s">
        <v>120</v>
      </c>
      <c r="Y115" s="79" t="s">
        <v>121</v>
      </c>
      <c r="Z115" s="79" t="s">
        <v>122</v>
      </c>
      <c r="AA115" s="80" t="s">
        <v>123</v>
      </c>
    </row>
    <row r="116" spans="2:65" s="1" customFormat="1" ht="29.25" customHeight="1">
      <c r="B116" s="37"/>
      <c r="C116" s="82" t="s">
        <v>95</v>
      </c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226">
        <f>BK116</f>
        <v>0</v>
      </c>
      <c r="O116" s="227"/>
      <c r="P116" s="227"/>
      <c r="Q116" s="227"/>
      <c r="R116" s="39"/>
      <c r="T116" s="81"/>
      <c r="U116" s="53"/>
      <c r="V116" s="53"/>
      <c r="W116" s="129">
        <f>W117+W285</f>
        <v>0</v>
      </c>
      <c r="X116" s="53"/>
      <c r="Y116" s="129">
        <f>Y117+Y285</f>
        <v>108.27692726999999</v>
      </c>
      <c r="Z116" s="53"/>
      <c r="AA116" s="130">
        <f>AA117+AA285</f>
        <v>9.7668999999999997</v>
      </c>
      <c r="AT116" s="21" t="s">
        <v>69</v>
      </c>
      <c r="AU116" s="21" t="s">
        <v>100</v>
      </c>
      <c r="BK116" s="131">
        <f>BK117+BK285</f>
        <v>0</v>
      </c>
    </row>
    <row r="117" spans="2:65" s="9" customFormat="1" ht="37.35" customHeight="1">
      <c r="B117" s="132"/>
      <c r="C117" s="133"/>
      <c r="D117" s="134" t="s">
        <v>101</v>
      </c>
      <c r="E117" s="134"/>
      <c r="F117" s="134"/>
      <c r="G117" s="134"/>
      <c r="H117" s="134"/>
      <c r="I117" s="134"/>
      <c r="J117" s="134"/>
      <c r="K117" s="134"/>
      <c r="L117" s="134"/>
      <c r="M117" s="134"/>
      <c r="N117" s="228">
        <f>BK117</f>
        <v>0</v>
      </c>
      <c r="O117" s="229"/>
      <c r="P117" s="229"/>
      <c r="Q117" s="229"/>
      <c r="R117" s="135"/>
      <c r="T117" s="136"/>
      <c r="U117" s="133"/>
      <c r="V117" s="133"/>
      <c r="W117" s="137">
        <f>W118+W217+W233+W240+W268+W276+W283</f>
        <v>0</v>
      </c>
      <c r="X117" s="133"/>
      <c r="Y117" s="137">
        <f>Y118+Y217+Y233+Y240+Y268+Y276+Y283</f>
        <v>108.27692726999999</v>
      </c>
      <c r="Z117" s="133"/>
      <c r="AA117" s="138">
        <f>AA118+AA217+AA233+AA240+AA268+AA276+AA283</f>
        <v>9.7668999999999997</v>
      </c>
      <c r="AR117" s="139" t="s">
        <v>78</v>
      </c>
      <c r="AT117" s="140" t="s">
        <v>69</v>
      </c>
      <c r="AU117" s="140" t="s">
        <v>70</v>
      </c>
      <c r="AY117" s="139" t="s">
        <v>124</v>
      </c>
      <c r="BK117" s="141">
        <f>BK118+BK217+BK233+BK240+BK268+BK276+BK283</f>
        <v>0</v>
      </c>
    </row>
    <row r="118" spans="2:65" s="9" customFormat="1" ht="19.899999999999999" customHeight="1">
      <c r="B118" s="132"/>
      <c r="C118" s="133"/>
      <c r="D118" s="142" t="s">
        <v>102</v>
      </c>
      <c r="E118" s="142"/>
      <c r="F118" s="142"/>
      <c r="G118" s="142"/>
      <c r="H118" s="142"/>
      <c r="I118" s="142"/>
      <c r="J118" s="142"/>
      <c r="K118" s="142"/>
      <c r="L118" s="142"/>
      <c r="M118" s="142"/>
      <c r="N118" s="230">
        <f>BK118</f>
        <v>0</v>
      </c>
      <c r="O118" s="231"/>
      <c r="P118" s="231"/>
      <c r="Q118" s="231"/>
      <c r="R118" s="135"/>
      <c r="T118" s="136"/>
      <c r="U118" s="133"/>
      <c r="V118" s="133"/>
      <c r="W118" s="137">
        <f>SUM(W119:W216)</f>
        <v>0</v>
      </c>
      <c r="X118" s="133"/>
      <c r="Y118" s="137">
        <f>SUM(Y119:Y216)</f>
        <v>79.87214732999999</v>
      </c>
      <c r="Z118" s="133"/>
      <c r="AA118" s="138">
        <f>SUM(AA119:AA216)</f>
        <v>9.7668999999999997</v>
      </c>
      <c r="AR118" s="139" t="s">
        <v>78</v>
      </c>
      <c r="AT118" s="140" t="s">
        <v>69</v>
      </c>
      <c r="AU118" s="140" t="s">
        <v>78</v>
      </c>
      <c r="AY118" s="139" t="s">
        <v>124</v>
      </c>
      <c r="BK118" s="141">
        <f>SUM(BK119:BK216)</f>
        <v>0</v>
      </c>
    </row>
    <row r="119" spans="2:65" s="1" customFormat="1" ht="25.5" customHeight="1">
      <c r="B119" s="123"/>
      <c r="C119" s="143" t="s">
        <v>78</v>
      </c>
      <c r="D119" s="143" t="s">
        <v>125</v>
      </c>
      <c r="E119" s="144" t="s">
        <v>126</v>
      </c>
      <c r="F119" s="223" t="s">
        <v>127</v>
      </c>
      <c r="G119" s="223"/>
      <c r="H119" s="223"/>
      <c r="I119" s="223"/>
      <c r="J119" s="145" t="s">
        <v>128</v>
      </c>
      <c r="K119" s="146">
        <v>1.62</v>
      </c>
      <c r="L119" s="224">
        <v>0</v>
      </c>
      <c r="M119" s="224"/>
      <c r="N119" s="225">
        <f>ROUND(L119*K119,2)</f>
        <v>0</v>
      </c>
      <c r="O119" s="225"/>
      <c r="P119" s="225"/>
      <c r="Q119" s="225"/>
      <c r="R119" s="124"/>
      <c r="T119" s="147" t="s">
        <v>5</v>
      </c>
      <c r="U119" s="46" t="s">
        <v>35</v>
      </c>
      <c r="V119" s="38"/>
      <c r="W119" s="148">
        <f>V119*K119</f>
        <v>0</v>
      </c>
      <c r="X119" s="148">
        <v>0</v>
      </c>
      <c r="Y119" s="148">
        <f>X119*K119</f>
        <v>0</v>
      </c>
      <c r="Z119" s="148">
        <v>0.255</v>
      </c>
      <c r="AA119" s="149">
        <f>Z119*K119</f>
        <v>0.41310000000000002</v>
      </c>
      <c r="AR119" s="21" t="s">
        <v>129</v>
      </c>
      <c r="AT119" s="21" t="s">
        <v>125</v>
      </c>
      <c r="AU119" s="21" t="s">
        <v>91</v>
      </c>
      <c r="AY119" s="21" t="s">
        <v>124</v>
      </c>
      <c r="BE119" s="105">
        <f>IF(U119="základní",N119,0)</f>
        <v>0</v>
      </c>
      <c r="BF119" s="105">
        <f>IF(U119="snížená",N119,0)</f>
        <v>0</v>
      </c>
      <c r="BG119" s="105">
        <f>IF(U119="zákl. přenesená",N119,0)</f>
        <v>0</v>
      </c>
      <c r="BH119" s="105">
        <f>IF(U119="sníž. přenesená",N119,0)</f>
        <v>0</v>
      </c>
      <c r="BI119" s="105">
        <f>IF(U119="nulová",N119,0)</f>
        <v>0</v>
      </c>
      <c r="BJ119" s="21" t="s">
        <v>78</v>
      </c>
      <c r="BK119" s="105">
        <f>ROUND(L119*K119,2)</f>
        <v>0</v>
      </c>
      <c r="BL119" s="21" t="s">
        <v>129</v>
      </c>
      <c r="BM119" s="21" t="s">
        <v>130</v>
      </c>
    </row>
    <row r="120" spans="2:65" s="10" customFormat="1" ht="16.5" customHeight="1">
      <c r="B120" s="150"/>
      <c r="C120" s="151"/>
      <c r="D120" s="151"/>
      <c r="E120" s="152" t="s">
        <v>5</v>
      </c>
      <c r="F120" s="237" t="s">
        <v>131</v>
      </c>
      <c r="G120" s="238"/>
      <c r="H120" s="238"/>
      <c r="I120" s="238"/>
      <c r="J120" s="151"/>
      <c r="K120" s="153">
        <v>1.62</v>
      </c>
      <c r="L120" s="151"/>
      <c r="M120" s="151"/>
      <c r="N120" s="151"/>
      <c r="O120" s="151"/>
      <c r="P120" s="151"/>
      <c r="Q120" s="151"/>
      <c r="R120" s="154"/>
      <c r="T120" s="155"/>
      <c r="U120" s="151"/>
      <c r="V120" s="151"/>
      <c r="W120" s="151"/>
      <c r="X120" s="151"/>
      <c r="Y120" s="151"/>
      <c r="Z120" s="151"/>
      <c r="AA120" s="156"/>
      <c r="AT120" s="157" t="s">
        <v>132</v>
      </c>
      <c r="AU120" s="157" t="s">
        <v>91</v>
      </c>
      <c r="AV120" s="10" t="s">
        <v>91</v>
      </c>
      <c r="AW120" s="10" t="s">
        <v>29</v>
      </c>
      <c r="AX120" s="10" t="s">
        <v>78</v>
      </c>
      <c r="AY120" s="157" t="s">
        <v>124</v>
      </c>
    </row>
    <row r="121" spans="2:65" s="1" customFormat="1" ht="38.25" customHeight="1">
      <c r="B121" s="123"/>
      <c r="C121" s="143" t="s">
        <v>91</v>
      </c>
      <c r="D121" s="143" t="s">
        <v>125</v>
      </c>
      <c r="E121" s="144" t="s">
        <v>133</v>
      </c>
      <c r="F121" s="223" t="s">
        <v>134</v>
      </c>
      <c r="G121" s="223"/>
      <c r="H121" s="223"/>
      <c r="I121" s="223"/>
      <c r="J121" s="145" t="s">
        <v>128</v>
      </c>
      <c r="K121" s="146">
        <v>1.62</v>
      </c>
      <c r="L121" s="224">
        <v>0</v>
      </c>
      <c r="M121" s="224"/>
      <c r="N121" s="225">
        <f>ROUND(L121*K121,2)</f>
        <v>0</v>
      </c>
      <c r="O121" s="225"/>
      <c r="P121" s="225"/>
      <c r="Q121" s="225"/>
      <c r="R121" s="124"/>
      <c r="T121" s="147" t="s">
        <v>5</v>
      </c>
      <c r="U121" s="46" t="s">
        <v>35</v>
      </c>
      <c r="V121" s="38"/>
      <c r="W121" s="148">
        <f>V121*K121</f>
        <v>0</v>
      </c>
      <c r="X121" s="148">
        <v>0</v>
      </c>
      <c r="Y121" s="148">
        <f>X121*K121</f>
        <v>0</v>
      </c>
      <c r="Z121" s="148">
        <v>0.28999999999999998</v>
      </c>
      <c r="AA121" s="149">
        <f>Z121*K121</f>
        <v>0.4698</v>
      </c>
      <c r="AR121" s="21" t="s">
        <v>129</v>
      </c>
      <c r="AT121" s="21" t="s">
        <v>125</v>
      </c>
      <c r="AU121" s="21" t="s">
        <v>91</v>
      </c>
      <c r="AY121" s="21" t="s">
        <v>124</v>
      </c>
      <c r="BE121" s="105">
        <f>IF(U121="základní",N121,0)</f>
        <v>0</v>
      </c>
      <c r="BF121" s="105">
        <f>IF(U121="snížená",N121,0)</f>
        <v>0</v>
      </c>
      <c r="BG121" s="105">
        <f>IF(U121="zákl. přenesená",N121,0)</f>
        <v>0</v>
      </c>
      <c r="BH121" s="105">
        <f>IF(U121="sníž. přenesená",N121,0)</f>
        <v>0</v>
      </c>
      <c r="BI121" s="105">
        <f>IF(U121="nulová",N121,0)</f>
        <v>0</v>
      </c>
      <c r="BJ121" s="21" t="s">
        <v>78</v>
      </c>
      <c r="BK121" s="105">
        <f>ROUND(L121*K121,2)</f>
        <v>0</v>
      </c>
      <c r="BL121" s="21" t="s">
        <v>129</v>
      </c>
      <c r="BM121" s="21" t="s">
        <v>135</v>
      </c>
    </row>
    <row r="122" spans="2:65" s="10" customFormat="1" ht="16.5" customHeight="1">
      <c r="B122" s="150"/>
      <c r="C122" s="151"/>
      <c r="D122" s="151"/>
      <c r="E122" s="152" t="s">
        <v>5</v>
      </c>
      <c r="F122" s="237" t="s">
        <v>131</v>
      </c>
      <c r="G122" s="238"/>
      <c r="H122" s="238"/>
      <c r="I122" s="238"/>
      <c r="J122" s="151"/>
      <c r="K122" s="153">
        <v>1.62</v>
      </c>
      <c r="L122" s="151"/>
      <c r="M122" s="151"/>
      <c r="N122" s="151"/>
      <c r="O122" s="151"/>
      <c r="P122" s="151"/>
      <c r="Q122" s="151"/>
      <c r="R122" s="154"/>
      <c r="T122" s="155"/>
      <c r="U122" s="151"/>
      <c r="V122" s="151"/>
      <c r="W122" s="151"/>
      <c r="X122" s="151"/>
      <c r="Y122" s="151"/>
      <c r="Z122" s="151"/>
      <c r="AA122" s="156"/>
      <c r="AT122" s="157" t="s">
        <v>132</v>
      </c>
      <c r="AU122" s="157" t="s">
        <v>91</v>
      </c>
      <c r="AV122" s="10" t="s">
        <v>91</v>
      </c>
      <c r="AW122" s="10" t="s">
        <v>29</v>
      </c>
      <c r="AX122" s="10" t="s">
        <v>78</v>
      </c>
      <c r="AY122" s="157" t="s">
        <v>124</v>
      </c>
    </row>
    <row r="123" spans="2:65" s="1" customFormat="1" ht="38.25" customHeight="1">
      <c r="B123" s="123"/>
      <c r="C123" s="143" t="s">
        <v>136</v>
      </c>
      <c r="D123" s="143" t="s">
        <v>125</v>
      </c>
      <c r="E123" s="144" t="s">
        <v>137</v>
      </c>
      <c r="F123" s="223" t="s">
        <v>138</v>
      </c>
      <c r="G123" s="223"/>
      <c r="H123" s="223"/>
      <c r="I123" s="223"/>
      <c r="J123" s="145" t="s">
        <v>128</v>
      </c>
      <c r="K123" s="146">
        <v>9</v>
      </c>
      <c r="L123" s="224">
        <v>0</v>
      </c>
      <c r="M123" s="224"/>
      <c r="N123" s="225">
        <f>ROUND(L123*K123,2)</f>
        <v>0</v>
      </c>
      <c r="O123" s="225"/>
      <c r="P123" s="225"/>
      <c r="Q123" s="225"/>
      <c r="R123" s="124"/>
      <c r="T123" s="147" t="s">
        <v>5</v>
      </c>
      <c r="U123" s="46" t="s">
        <v>35</v>
      </c>
      <c r="V123" s="38"/>
      <c r="W123" s="148">
        <f>V123*K123</f>
        <v>0</v>
      </c>
      <c r="X123" s="148">
        <v>0</v>
      </c>
      <c r="Y123" s="148">
        <f>X123*K123</f>
        <v>0</v>
      </c>
      <c r="Z123" s="148">
        <v>0.57999999999999996</v>
      </c>
      <c r="AA123" s="149">
        <f>Z123*K123</f>
        <v>5.22</v>
      </c>
      <c r="AR123" s="21" t="s">
        <v>129</v>
      </c>
      <c r="AT123" s="21" t="s">
        <v>125</v>
      </c>
      <c r="AU123" s="21" t="s">
        <v>91</v>
      </c>
      <c r="AY123" s="21" t="s">
        <v>124</v>
      </c>
      <c r="BE123" s="105">
        <f>IF(U123="základní",N123,0)</f>
        <v>0</v>
      </c>
      <c r="BF123" s="105">
        <f>IF(U123="snížená",N123,0)</f>
        <v>0</v>
      </c>
      <c r="BG123" s="105">
        <f>IF(U123="zákl. přenesená",N123,0)</f>
        <v>0</v>
      </c>
      <c r="BH123" s="105">
        <f>IF(U123="sníž. přenesená",N123,0)</f>
        <v>0</v>
      </c>
      <c r="BI123" s="105">
        <f>IF(U123="nulová",N123,0)</f>
        <v>0</v>
      </c>
      <c r="BJ123" s="21" t="s">
        <v>78</v>
      </c>
      <c r="BK123" s="105">
        <f>ROUND(L123*K123,2)</f>
        <v>0</v>
      </c>
      <c r="BL123" s="21" t="s">
        <v>129</v>
      </c>
      <c r="BM123" s="21" t="s">
        <v>139</v>
      </c>
    </row>
    <row r="124" spans="2:65" s="10" customFormat="1" ht="16.5" customHeight="1">
      <c r="B124" s="150"/>
      <c r="C124" s="151"/>
      <c r="D124" s="151"/>
      <c r="E124" s="152" t="s">
        <v>5</v>
      </c>
      <c r="F124" s="237" t="s">
        <v>140</v>
      </c>
      <c r="G124" s="238"/>
      <c r="H124" s="238"/>
      <c r="I124" s="238"/>
      <c r="J124" s="151"/>
      <c r="K124" s="153">
        <v>9</v>
      </c>
      <c r="L124" s="151"/>
      <c r="M124" s="151"/>
      <c r="N124" s="151"/>
      <c r="O124" s="151"/>
      <c r="P124" s="151"/>
      <c r="Q124" s="151"/>
      <c r="R124" s="154"/>
      <c r="T124" s="155"/>
      <c r="U124" s="151"/>
      <c r="V124" s="151"/>
      <c r="W124" s="151"/>
      <c r="X124" s="151"/>
      <c r="Y124" s="151"/>
      <c r="Z124" s="151"/>
      <c r="AA124" s="156"/>
      <c r="AT124" s="157" t="s">
        <v>132</v>
      </c>
      <c r="AU124" s="157" t="s">
        <v>91</v>
      </c>
      <c r="AV124" s="10" t="s">
        <v>91</v>
      </c>
      <c r="AW124" s="10" t="s">
        <v>29</v>
      </c>
      <c r="AX124" s="10" t="s">
        <v>78</v>
      </c>
      <c r="AY124" s="157" t="s">
        <v>124</v>
      </c>
    </row>
    <row r="125" spans="2:65" s="1" customFormat="1" ht="25.5" customHeight="1">
      <c r="B125" s="123"/>
      <c r="C125" s="143" t="s">
        <v>129</v>
      </c>
      <c r="D125" s="143" t="s">
        <v>125</v>
      </c>
      <c r="E125" s="144" t="s">
        <v>141</v>
      </c>
      <c r="F125" s="223" t="s">
        <v>142</v>
      </c>
      <c r="G125" s="223"/>
      <c r="H125" s="223"/>
      <c r="I125" s="223"/>
      <c r="J125" s="145" t="s">
        <v>128</v>
      </c>
      <c r="K125" s="146">
        <v>9</v>
      </c>
      <c r="L125" s="224">
        <v>0</v>
      </c>
      <c r="M125" s="224"/>
      <c r="N125" s="225">
        <f>ROUND(L125*K125,2)</f>
        <v>0</v>
      </c>
      <c r="O125" s="225"/>
      <c r="P125" s="225"/>
      <c r="Q125" s="225"/>
      <c r="R125" s="124"/>
      <c r="T125" s="147" t="s">
        <v>5</v>
      </c>
      <c r="U125" s="46" t="s">
        <v>35</v>
      </c>
      <c r="V125" s="38"/>
      <c r="W125" s="148">
        <f>V125*K125</f>
        <v>0</v>
      </c>
      <c r="X125" s="148">
        <v>0</v>
      </c>
      <c r="Y125" s="148">
        <f>X125*K125</f>
        <v>0</v>
      </c>
      <c r="Z125" s="148">
        <v>0.316</v>
      </c>
      <c r="AA125" s="149">
        <f>Z125*K125</f>
        <v>2.8439999999999999</v>
      </c>
      <c r="AR125" s="21" t="s">
        <v>129</v>
      </c>
      <c r="AT125" s="21" t="s">
        <v>125</v>
      </c>
      <c r="AU125" s="21" t="s">
        <v>91</v>
      </c>
      <c r="AY125" s="21" t="s">
        <v>124</v>
      </c>
      <c r="BE125" s="105">
        <f>IF(U125="základní",N125,0)</f>
        <v>0</v>
      </c>
      <c r="BF125" s="105">
        <f>IF(U125="snížená",N125,0)</f>
        <v>0</v>
      </c>
      <c r="BG125" s="105">
        <f>IF(U125="zákl. přenesená",N125,0)</f>
        <v>0</v>
      </c>
      <c r="BH125" s="105">
        <f>IF(U125="sníž. přenesená",N125,0)</f>
        <v>0</v>
      </c>
      <c r="BI125" s="105">
        <f>IF(U125="nulová",N125,0)</f>
        <v>0</v>
      </c>
      <c r="BJ125" s="21" t="s">
        <v>78</v>
      </c>
      <c r="BK125" s="105">
        <f>ROUND(L125*K125,2)</f>
        <v>0</v>
      </c>
      <c r="BL125" s="21" t="s">
        <v>129</v>
      </c>
      <c r="BM125" s="21" t="s">
        <v>143</v>
      </c>
    </row>
    <row r="126" spans="2:65" s="10" customFormat="1" ht="16.5" customHeight="1">
      <c r="B126" s="150"/>
      <c r="C126" s="151"/>
      <c r="D126" s="151"/>
      <c r="E126" s="152" t="s">
        <v>5</v>
      </c>
      <c r="F126" s="237" t="s">
        <v>140</v>
      </c>
      <c r="G126" s="238"/>
      <c r="H126" s="238"/>
      <c r="I126" s="238"/>
      <c r="J126" s="151"/>
      <c r="K126" s="153">
        <v>9</v>
      </c>
      <c r="L126" s="151"/>
      <c r="M126" s="151"/>
      <c r="N126" s="151"/>
      <c r="O126" s="151"/>
      <c r="P126" s="151"/>
      <c r="Q126" s="151"/>
      <c r="R126" s="154"/>
      <c r="T126" s="155"/>
      <c r="U126" s="151"/>
      <c r="V126" s="151"/>
      <c r="W126" s="151"/>
      <c r="X126" s="151"/>
      <c r="Y126" s="151"/>
      <c r="Z126" s="151"/>
      <c r="AA126" s="156"/>
      <c r="AT126" s="157" t="s">
        <v>132</v>
      </c>
      <c r="AU126" s="157" t="s">
        <v>91</v>
      </c>
      <c r="AV126" s="10" t="s">
        <v>91</v>
      </c>
      <c r="AW126" s="10" t="s">
        <v>29</v>
      </c>
      <c r="AX126" s="10" t="s">
        <v>78</v>
      </c>
      <c r="AY126" s="157" t="s">
        <v>124</v>
      </c>
    </row>
    <row r="127" spans="2:65" s="1" customFormat="1" ht="25.5" customHeight="1">
      <c r="B127" s="123"/>
      <c r="C127" s="143" t="s">
        <v>144</v>
      </c>
      <c r="D127" s="143" t="s">
        <v>125</v>
      </c>
      <c r="E127" s="144" t="s">
        <v>145</v>
      </c>
      <c r="F127" s="223" t="s">
        <v>146</v>
      </c>
      <c r="G127" s="223"/>
      <c r="H127" s="223"/>
      <c r="I127" s="223"/>
      <c r="J127" s="145" t="s">
        <v>147</v>
      </c>
      <c r="K127" s="146">
        <v>4</v>
      </c>
      <c r="L127" s="224">
        <v>0</v>
      </c>
      <c r="M127" s="224"/>
      <c r="N127" s="225">
        <f>ROUND(L127*K127,2)</f>
        <v>0</v>
      </c>
      <c r="O127" s="225"/>
      <c r="P127" s="225"/>
      <c r="Q127" s="225"/>
      <c r="R127" s="124"/>
      <c r="T127" s="147" t="s">
        <v>5</v>
      </c>
      <c r="U127" s="46" t="s">
        <v>35</v>
      </c>
      <c r="V127" s="38"/>
      <c r="W127" s="148">
        <f>V127*K127</f>
        <v>0</v>
      </c>
      <c r="X127" s="148">
        <v>0</v>
      </c>
      <c r="Y127" s="148">
        <f>X127*K127</f>
        <v>0</v>
      </c>
      <c r="Z127" s="148">
        <v>0.20499999999999999</v>
      </c>
      <c r="AA127" s="149">
        <f>Z127*K127</f>
        <v>0.82</v>
      </c>
      <c r="AR127" s="21" t="s">
        <v>129</v>
      </c>
      <c r="AT127" s="21" t="s">
        <v>125</v>
      </c>
      <c r="AU127" s="21" t="s">
        <v>91</v>
      </c>
      <c r="AY127" s="21" t="s">
        <v>124</v>
      </c>
      <c r="BE127" s="105">
        <f>IF(U127="základní",N127,0)</f>
        <v>0</v>
      </c>
      <c r="BF127" s="105">
        <f>IF(U127="snížená",N127,0)</f>
        <v>0</v>
      </c>
      <c r="BG127" s="105">
        <f>IF(U127="zákl. přenesená",N127,0)</f>
        <v>0</v>
      </c>
      <c r="BH127" s="105">
        <f>IF(U127="sníž. přenesená",N127,0)</f>
        <v>0</v>
      </c>
      <c r="BI127" s="105">
        <f>IF(U127="nulová",N127,0)</f>
        <v>0</v>
      </c>
      <c r="BJ127" s="21" t="s">
        <v>78</v>
      </c>
      <c r="BK127" s="105">
        <f>ROUND(L127*K127,2)</f>
        <v>0</v>
      </c>
      <c r="BL127" s="21" t="s">
        <v>129</v>
      </c>
      <c r="BM127" s="21" t="s">
        <v>148</v>
      </c>
    </row>
    <row r="128" spans="2:65" s="10" customFormat="1" ht="16.5" customHeight="1">
      <c r="B128" s="150"/>
      <c r="C128" s="151"/>
      <c r="D128" s="151"/>
      <c r="E128" s="152" t="s">
        <v>5</v>
      </c>
      <c r="F128" s="237" t="s">
        <v>149</v>
      </c>
      <c r="G128" s="238"/>
      <c r="H128" s="238"/>
      <c r="I128" s="238"/>
      <c r="J128" s="151"/>
      <c r="K128" s="153">
        <v>4</v>
      </c>
      <c r="L128" s="151"/>
      <c r="M128" s="151"/>
      <c r="N128" s="151"/>
      <c r="O128" s="151"/>
      <c r="P128" s="151"/>
      <c r="Q128" s="151"/>
      <c r="R128" s="154"/>
      <c r="T128" s="155"/>
      <c r="U128" s="151"/>
      <c r="V128" s="151"/>
      <c r="W128" s="151"/>
      <c r="X128" s="151"/>
      <c r="Y128" s="151"/>
      <c r="Z128" s="151"/>
      <c r="AA128" s="156"/>
      <c r="AT128" s="157" t="s">
        <v>132</v>
      </c>
      <c r="AU128" s="157" t="s">
        <v>91</v>
      </c>
      <c r="AV128" s="10" t="s">
        <v>91</v>
      </c>
      <c r="AW128" s="10" t="s">
        <v>29</v>
      </c>
      <c r="AX128" s="10" t="s">
        <v>78</v>
      </c>
      <c r="AY128" s="157" t="s">
        <v>124</v>
      </c>
    </row>
    <row r="129" spans="2:65" s="1" customFormat="1" ht="16.5" customHeight="1">
      <c r="B129" s="123"/>
      <c r="C129" s="143" t="s">
        <v>150</v>
      </c>
      <c r="D129" s="143" t="s">
        <v>125</v>
      </c>
      <c r="E129" s="144" t="s">
        <v>151</v>
      </c>
      <c r="F129" s="223" t="s">
        <v>152</v>
      </c>
      <c r="G129" s="223"/>
      <c r="H129" s="223"/>
      <c r="I129" s="223"/>
      <c r="J129" s="145" t="s">
        <v>147</v>
      </c>
      <c r="K129" s="146">
        <v>3.6</v>
      </c>
      <c r="L129" s="224">
        <v>0</v>
      </c>
      <c r="M129" s="224"/>
      <c r="N129" s="225">
        <f>ROUND(L129*K129,2)</f>
        <v>0</v>
      </c>
      <c r="O129" s="225"/>
      <c r="P129" s="225"/>
      <c r="Q129" s="225"/>
      <c r="R129" s="124"/>
      <c r="T129" s="147" t="s">
        <v>5</v>
      </c>
      <c r="U129" s="46" t="s">
        <v>35</v>
      </c>
      <c r="V129" s="38"/>
      <c r="W129" s="148">
        <f>V129*K129</f>
        <v>0</v>
      </c>
      <c r="X129" s="148">
        <v>8.6800000000000002E-3</v>
      </c>
      <c r="Y129" s="148">
        <f>X129*K129</f>
        <v>3.1248000000000001E-2</v>
      </c>
      <c r="Z129" s="148">
        <v>0</v>
      </c>
      <c r="AA129" s="149">
        <f>Z129*K129</f>
        <v>0</v>
      </c>
      <c r="AR129" s="21" t="s">
        <v>129</v>
      </c>
      <c r="AT129" s="21" t="s">
        <v>125</v>
      </c>
      <c r="AU129" s="21" t="s">
        <v>91</v>
      </c>
      <c r="AY129" s="21" t="s">
        <v>124</v>
      </c>
      <c r="BE129" s="105">
        <f>IF(U129="základní",N129,0)</f>
        <v>0</v>
      </c>
      <c r="BF129" s="105">
        <f>IF(U129="snížená",N129,0)</f>
        <v>0</v>
      </c>
      <c r="BG129" s="105">
        <f>IF(U129="zákl. přenesená",N129,0)</f>
        <v>0</v>
      </c>
      <c r="BH129" s="105">
        <f>IF(U129="sníž. přenesená",N129,0)</f>
        <v>0</v>
      </c>
      <c r="BI129" s="105">
        <f>IF(U129="nulová",N129,0)</f>
        <v>0</v>
      </c>
      <c r="BJ129" s="21" t="s">
        <v>78</v>
      </c>
      <c r="BK129" s="105">
        <f>ROUND(L129*K129,2)</f>
        <v>0</v>
      </c>
      <c r="BL129" s="21" t="s">
        <v>129</v>
      </c>
      <c r="BM129" s="21" t="s">
        <v>153</v>
      </c>
    </row>
    <row r="130" spans="2:65" s="10" customFormat="1" ht="16.5" customHeight="1">
      <c r="B130" s="150"/>
      <c r="C130" s="151"/>
      <c r="D130" s="151"/>
      <c r="E130" s="152" t="s">
        <v>5</v>
      </c>
      <c r="F130" s="237" t="s">
        <v>154</v>
      </c>
      <c r="G130" s="238"/>
      <c r="H130" s="238"/>
      <c r="I130" s="238"/>
      <c r="J130" s="151"/>
      <c r="K130" s="153">
        <v>3.6</v>
      </c>
      <c r="L130" s="151"/>
      <c r="M130" s="151"/>
      <c r="N130" s="151"/>
      <c r="O130" s="151"/>
      <c r="P130" s="151"/>
      <c r="Q130" s="151"/>
      <c r="R130" s="154"/>
      <c r="T130" s="155"/>
      <c r="U130" s="151"/>
      <c r="V130" s="151"/>
      <c r="W130" s="151"/>
      <c r="X130" s="151"/>
      <c r="Y130" s="151"/>
      <c r="Z130" s="151"/>
      <c r="AA130" s="156"/>
      <c r="AT130" s="157" t="s">
        <v>132</v>
      </c>
      <c r="AU130" s="157" t="s">
        <v>91</v>
      </c>
      <c r="AV130" s="10" t="s">
        <v>91</v>
      </c>
      <c r="AW130" s="10" t="s">
        <v>29</v>
      </c>
      <c r="AX130" s="10" t="s">
        <v>78</v>
      </c>
      <c r="AY130" s="157" t="s">
        <v>124</v>
      </c>
    </row>
    <row r="131" spans="2:65" s="1" customFormat="1" ht="25.5" customHeight="1">
      <c r="B131" s="123"/>
      <c r="C131" s="143" t="s">
        <v>155</v>
      </c>
      <c r="D131" s="143" t="s">
        <v>125</v>
      </c>
      <c r="E131" s="144" t="s">
        <v>156</v>
      </c>
      <c r="F131" s="223" t="s">
        <v>157</v>
      </c>
      <c r="G131" s="223"/>
      <c r="H131" s="223"/>
      <c r="I131" s="223"/>
      <c r="J131" s="145" t="s">
        <v>147</v>
      </c>
      <c r="K131" s="146">
        <v>3.6</v>
      </c>
      <c r="L131" s="224">
        <v>0</v>
      </c>
      <c r="M131" s="224"/>
      <c r="N131" s="225">
        <f>ROUND(L131*K131,2)</f>
        <v>0</v>
      </c>
      <c r="O131" s="225"/>
      <c r="P131" s="225"/>
      <c r="Q131" s="225"/>
      <c r="R131" s="124"/>
      <c r="T131" s="147" t="s">
        <v>5</v>
      </c>
      <c r="U131" s="46" t="s">
        <v>35</v>
      </c>
      <c r="V131" s="38"/>
      <c r="W131" s="148">
        <f>V131*K131</f>
        <v>0</v>
      </c>
      <c r="X131" s="148">
        <v>3.6900000000000002E-2</v>
      </c>
      <c r="Y131" s="148">
        <f>X131*K131</f>
        <v>0.13284000000000001</v>
      </c>
      <c r="Z131" s="148">
        <v>0</v>
      </c>
      <c r="AA131" s="149">
        <f>Z131*K131</f>
        <v>0</v>
      </c>
      <c r="AR131" s="21" t="s">
        <v>129</v>
      </c>
      <c r="AT131" s="21" t="s">
        <v>125</v>
      </c>
      <c r="AU131" s="21" t="s">
        <v>91</v>
      </c>
      <c r="AY131" s="21" t="s">
        <v>124</v>
      </c>
      <c r="BE131" s="105">
        <f>IF(U131="základní",N131,0)</f>
        <v>0</v>
      </c>
      <c r="BF131" s="105">
        <f>IF(U131="snížená",N131,0)</f>
        <v>0</v>
      </c>
      <c r="BG131" s="105">
        <f>IF(U131="zákl. přenesená",N131,0)</f>
        <v>0</v>
      </c>
      <c r="BH131" s="105">
        <f>IF(U131="sníž. přenesená",N131,0)</f>
        <v>0</v>
      </c>
      <c r="BI131" s="105">
        <f>IF(U131="nulová",N131,0)</f>
        <v>0</v>
      </c>
      <c r="BJ131" s="21" t="s">
        <v>78</v>
      </c>
      <c r="BK131" s="105">
        <f>ROUND(L131*K131,2)</f>
        <v>0</v>
      </c>
      <c r="BL131" s="21" t="s">
        <v>129</v>
      </c>
      <c r="BM131" s="21" t="s">
        <v>158</v>
      </c>
    </row>
    <row r="132" spans="2:65" s="10" customFormat="1" ht="16.5" customHeight="1">
      <c r="B132" s="150"/>
      <c r="C132" s="151"/>
      <c r="D132" s="151"/>
      <c r="E132" s="152" t="s">
        <v>5</v>
      </c>
      <c r="F132" s="237" t="s">
        <v>154</v>
      </c>
      <c r="G132" s="238"/>
      <c r="H132" s="238"/>
      <c r="I132" s="238"/>
      <c r="J132" s="151"/>
      <c r="K132" s="153">
        <v>3.6</v>
      </c>
      <c r="L132" s="151"/>
      <c r="M132" s="151"/>
      <c r="N132" s="151"/>
      <c r="O132" s="151"/>
      <c r="P132" s="151"/>
      <c r="Q132" s="151"/>
      <c r="R132" s="154"/>
      <c r="T132" s="155"/>
      <c r="U132" s="151"/>
      <c r="V132" s="151"/>
      <c r="W132" s="151"/>
      <c r="X132" s="151"/>
      <c r="Y132" s="151"/>
      <c r="Z132" s="151"/>
      <c r="AA132" s="156"/>
      <c r="AT132" s="157" t="s">
        <v>132</v>
      </c>
      <c r="AU132" s="157" t="s">
        <v>91</v>
      </c>
      <c r="AV132" s="10" t="s">
        <v>91</v>
      </c>
      <c r="AW132" s="10" t="s">
        <v>29</v>
      </c>
      <c r="AX132" s="10" t="s">
        <v>78</v>
      </c>
      <c r="AY132" s="157" t="s">
        <v>124</v>
      </c>
    </row>
    <row r="133" spans="2:65" s="1" customFormat="1" ht="25.5" customHeight="1">
      <c r="B133" s="123"/>
      <c r="C133" s="143" t="s">
        <v>159</v>
      </c>
      <c r="D133" s="143" t="s">
        <v>125</v>
      </c>
      <c r="E133" s="144" t="s">
        <v>160</v>
      </c>
      <c r="F133" s="223" t="s">
        <v>161</v>
      </c>
      <c r="G133" s="223"/>
      <c r="H133" s="223"/>
      <c r="I133" s="223"/>
      <c r="J133" s="145" t="s">
        <v>162</v>
      </c>
      <c r="K133" s="146">
        <v>21.187999999999999</v>
      </c>
      <c r="L133" s="224">
        <v>0</v>
      </c>
      <c r="M133" s="224"/>
      <c r="N133" s="225">
        <f>ROUND(L133*K133,2)</f>
        <v>0</v>
      </c>
      <c r="O133" s="225"/>
      <c r="P133" s="225"/>
      <c r="Q133" s="225"/>
      <c r="R133" s="124"/>
      <c r="T133" s="147" t="s">
        <v>5</v>
      </c>
      <c r="U133" s="46" t="s">
        <v>35</v>
      </c>
      <c r="V133" s="38"/>
      <c r="W133" s="148">
        <f>V133*K133</f>
        <v>0</v>
      </c>
      <c r="X133" s="148">
        <v>0</v>
      </c>
      <c r="Y133" s="148">
        <f>X133*K133</f>
        <v>0</v>
      </c>
      <c r="Z133" s="148">
        <v>0</v>
      </c>
      <c r="AA133" s="149">
        <f>Z133*K133</f>
        <v>0</v>
      </c>
      <c r="AR133" s="21" t="s">
        <v>129</v>
      </c>
      <c r="AT133" s="21" t="s">
        <v>125</v>
      </c>
      <c r="AU133" s="21" t="s">
        <v>91</v>
      </c>
      <c r="AY133" s="21" t="s">
        <v>124</v>
      </c>
      <c r="BE133" s="105">
        <f>IF(U133="základní",N133,0)</f>
        <v>0</v>
      </c>
      <c r="BF133" s="105">
        <f>IF(U133="snížená",N133,0)</f>
        <v>0</v>
      </c>
      <c r="BG133" s="105">
        <f>IF(U133="zákl. přenesená",N133,0)</f>
        <v>0</v>
      </c>
      <c r="BH133" s="105">
        <f>IF(U133="sníž. přenesená",N133,0)</f>
        <v>0</v>
      </c>
      <c r="BI133" s="105">
        <f>IF(U133="nulová",N133,0)</f>
        <v>0</v>
      </c>
      <c r="BJ133" s="21" t="s">
        <v>78</v>
      </c>
      <c r="BK133" s="105">
        <f>ROUND(L133*K133,2)</f>
        <v>0</v>
      </c>
      <c r="BL133" s="21" t="s">
        <v>129</v>
      </c>
      <c r="BM133" s="21" t="s">
        <v>163</v>
      </c>
    </row>
    <row r="134" spans="2:65" s="10" customFormat="1" ht="16.5" customHeight="1">
      <c r="B134" s="150"/>
      <c r="C134" s="151"/>
      <c r="D134" s="151"/>
      <c r="E134" s="152" t="s">
        <v>5</v>
      </c>
      <c r="F134" s="237" t="s">
        <v>164</v>
      </c>
      <c r="G134" s="238"/>
      <c r="H134" s="238"/>
      <c r="I134" s="238"/>
      <c r="J134" s="151"/>
      <c r="K134" s="153">
        <v>21.187999999999999</v>
      </c>
      <c r="L134" s="151"/>
      <c r="M134" s="151"/>
      <c r="N134" s="151"/>
      <c r="O134" s="151"/>
      <c r="P134" s="151"/>
      <c r="Q134" s="151"/>
      <c r="R134" s="154"/>
      <c r="T134" s="155"/>
      <c r="U134" s="151"/>
      <c r="V134" s="151"/>
      <c r="W134" s="151"/>
      <c r="X134" s="151"/>
      <c r="Y134" s="151"/>
      <c r="Z134" s="151"/>
      <c r="AA134" s="156"/>
      <c r="AT134" s="157" t="s">
        <v>132</v>
      </c>
      <c r="AU134" s="157" t="s">
        <v>91</v>
      </c>
      <c r="AV134" s="10" t="s">
        <v>91</v>
      </c>
      <c r="AW134" s="10" t="s">
        <v>29</v>
      </c>
      <c r="AX134" s="10" t="s">
        <v>78</v>
      </c>
      <c r="AY134" s="157" t="s">
        <v>124</v>
      </c>
    </row>
    <row r="135" spans="2:65" s="1" customFormat="1" ht="25.5" customHeight="1">
      <c r="B135" s="123"/>
      <c r="C135" s="143" t="s">
        <v>165</v>
      </c>
      <c r="D135" s="143" t="s">
        <v>125</v>
      </c>
      <c r="E135" s="144" t="s">
        <v>166</v>
      </c>
      <c r="F135" s="223" t="s">
        <v>167</v>
      </c>
      <c r="G135" s="223"/>
      <c r="H135" s="223"/>
      <c r="I135" s="223"/>
      <c r="J135" s="145" t="s">
        <v>162</v>
      </c>
      <c r="K135" s="146">
        <v>34.56</v>
      </c>
      <c r="L135" s="224">
        <v>0</v>
      </c>
      <c r="M135" s="224"/>
      <c r="N135" s="225">
        <f>ROUND(L135*K135,2)</f>
        <v>0</v>
      </c>
      <c r="O135" s="225"/>
      <c r="P135" s="225"/>
      <c r="Q135" s="225"/>
      <c r="R135" s="124"/>
      <c r="T135" s="147" t="s">
        <v>5</v>
      </c>
      <c r="U135" s="46" t="s">
        <v>35</v>
      </c>
      <c r="V135" s="38"/>
      <c r="W135" s="148">
        <f>V135*K135</f>
        <v>0</v>
      </c>
      <c r="X135" s="148">
        <v>0</v>
      </c>
      <c r="Y135" s="148">
        <f>X135*K135</f>
        <v>0</v>
      </c>
      <c r="Z135" s="148">
        <v>0</v>
      </c>
      <c r="AA135" s="149">
        <f>Z135*K135</f>
        <v>0</v>
      </c>
      <c r="AR135" s="21" t="s">
        <v>129</v>
      </c>
      <c r="AT135" s="21" t="s">
        <v>125</v>
      </c>
      <c r="AU135" s="21" t="s">
        <v>91</v>
      </c>
      <c r="AY135" s="21" t="s">
        <v>124</v>
      </c>
      <c r="BE135" s="105">
        <f>IF(U135="základní",N135,0)</f>
        <v>0</v>
      </c>
      <c r="BF135" s="105">
        <f>IF(U135="snížená",N135,0)</f>
        <v>0</v>
      </c>
      <c r="BG135" s="105">
        <f>IF(U135="zákl. přenesená",N135,0)</f>
        <v>0</v>
      </c>
      <c r="BH135" s="105">
        <f>IF(U135="sníž. přenesená",N135,0)</f>
        <v>0</v>
      </c>
      <c r="BI135" s="105">
        <f>IF(U135="nulová",N135,0)</f>
        <v>0</v>
      </c>
      <c r="BJ135" s="21" t="s">
        <v>78</v>
      </c>
      <c r="BK135" s="105">
        <f>ROUND(L135*K135,2)</f>
        <v>0</v>
      </c>
      <c r="BL135" s="21" t="s">
        <v>129</v>
      </c>
      <c r="BM135" s="21" t="s">
        <v>168</v>
      </c>
    </row>
    <row r="136" spans="2:65" s="10" customFormat="1" ht="16.5" customHeight="1">
      <c r="B136" s="150"/>
      <c r="C136" s="151"/>
      <c r="D136" s="151"/>
      <c r="E136" s="152" t="s">
        <v>5</v>
      </c>
      <c r="F136" s="237" t="s">
        <v>169</v>
      </c>
      <c r="G136" s="238"/>
      <c r="H136" s="238"/>
      <c r="I136" s="238"/>
      <c r="J136" s="151"/>
      <c r="K136" s="153">
        <v>34.56</v>
      </c>
      <c r="L136" s="151"/>
      <c r="M136" s="151"/>
      <c r="N136" s="151"/>
      <c r="O136" s="151"/>
      <c r="P136" s="151"/>
      <c r="Q136" s="151"/>
      <c r="R136" s="154"/>
      <c r="T136" s="155"/>
      <c r="U136" s="151"/>
      <c r="V136" s="151"/>
      <c r="W136" s="151"/>
      <c r="X136" s="151"/>
      <c r="Y136" s="151"/>
      <c r="Z136" s="151"/>
      <c r="AA136" s="156"/>
      <c r="AT136" s="157" t="s">
        <v>132</v>
      </c>
      <c r="AU136" s="157" t="s">
        <v>91</v>
      </c>
      <c r="AV136" s="10" t="s">
        <v>91</v>
      </c>
      <c r="AW136" s="10" t="s">
        <v>29</v>
      </c>
      <c r="AX136" s="10" t="s">
        <v>78</v>
      </c>
      <c r="AY136" s="157" t="s">
        <v>124</v>
      </c>
    </row>
    <row r="137" spans="2:65" s="1" customFormat="1" ht="25.5" customHeight="1">
      <c r="B137" s="123"/>
      <c r="C137" s="143" t="s">
        <v>170</v>
      </c>
      <c r="D137" s="143" t="s">
        <v>125</v>
      </c>
      <c r="E137" s="144" t="s">
        <v>171</v>
      </c>
      <c r="F137" s="223" t="s">
        <v>172</v>
      </c>
      <c r="G137" s="223"/>
      <c r="H137" s="223"/>
      <c r="I137" s="223"/>
      <c r="J137" s="145" t="s">
        <v>162</v>
      </c>
      <c r="K137" s="146">
        <v>104.982</v>
      </c>
      <c r="L137" s="224">
        <v>0</v>
      </c>
      <c r="M137" s="224"/>
      <c r="N137" s="225">
        <f>ROUND(L137*K137,2)</f>
        <v>0</v>
      </c>
      <c r="O137" s="225"/>
      <c r="P137" s="225"/>
      <c r="Q137" s="225"/>
      <c r="R137" s="124"/>
      <c r="T137" s="147" t="s">
        <v>5</v>
      </c>
      <c r="U137" s="46" t="s">
        <v>35</v>
      </c>
      <c r="V137" s="38"/>
      <c r="W137" s="148">
        <f>V137*K137</f>
        <v>0</v>
      </c>
      <c r="X137" s="148">
        <v>0</v>
      </c>
      <c r="Y137" s="148">
        <f>X137*K137</f>
        <v>0</v>
      </c>
      <c r="Z137" s="148">
        <v>0</v>
      </c>
      <c r="AA137" s="149">
        <f>Z137*K137</f>
        <v>0</v>
      </c>
      <c r="AR137" s="21" t="s">
        <v>129</v>
      </c>
      <c r="AT137" s="21" t="s">
        <v>125</v>
      </c>
      <c r="AU137" s="21" t="s">
        <v>91</v>
      </c>
      <c r="AY137" s="21" t="s">
        <v>124</v>
      </c>
      <c r="BE137" s="105">
        <f>IF(U137="základní",N137,0)</f>
        <v>0</v>
      </c>
      <c r="BF137" s="105">
        <f>IF(U137="snížená",N137,0)</f>
        <v>0</v>
      </c>
      <c r="BG137" s="105">
        <f>IF(U137="zákl. přenesená",N137,0)</f>
        <v>0</v>
      </c>
      <c r="BH137" s="105">
        <f>IF(U137="sníž. přenesená",N137,0)</f>
        <v>0</v>
      </c>
      <c r="BI137" s="105">
        <f>IF(U137="nulová",N137,0)</f>
        <v>0</v>
      </c>
      <c r="BJ137" s="21" t="s">
        <v>78</v>
      </c>
      <c r="BK137" s="105">
        <f>ROUND(L137*K137,2)</f>
        <v>0</v>
      </c>
      <c r="BL137" s="21" t="s">
        <v>129</v>
      </c>
      <c r="BM137" s="21" t="s">
        <v>173</v>
      </c>
    </row>
    <row r="138" spans="2:65" s="11" customFormat="1" ht="16.5" customHeight="1">
      <c r="B138" s="158"/>
      <c r="C138" s="159"/>
      <c r="D138" s="159"/>
      <c r="E138" s="160" t="s">
        <v>5</v>
      </c>
      <c r="F138" s="247" t="s">
        <v>174</v>
      </c>
      <c r="G138" s="248"/>
      <c r="H138" s="248"/>
      <c r="I138" s="248"/>
      <c r="J138" s="159"/>
      <c r="K138" s="160" t="s">
        <v>5</v>
      </c>
      <c r="L138" s="159"/>
      <c r="M138" s="159"/>
      <c r="N138" s="159"/>
      <c r="O138" s="159"/>
      <c r="P138" s="159"/>
      <c r="Q138" s="159"/>
      <c r="R138" s="161"/>
      <c r="T138" s="162"/>
      <c r="U138" s="159"/>
      <c r="V138" s="159"/>
      <c r="W138" s="159"/>
      <c r="X138" s="159"/>
      <c r="Y138" s="159"/>
      <c r="Z138" s="159"/>
      <c r="AA138" s="163"/>
      <c r="AT138" s="164" t="s">
        <v>132</v>
      </c>
      <c r="AU138" s="164" t="s">
        <v>91</v>
      </c>
      <c r="AV138" s="11" t="s">
        <v>78</v>
      </c>
      <c r="AW138" s="11" t="s">
        <v>29</v>
      </c>
      <c r="AX138" s="11" t="s">
        <v>70</v>
      </c>
      <c r="AY138" s="164" t="s">
        <v>124</v>
      </c>
    </row>
    <row r="139" spans="2:65" s="10" customFormat="1" ht="16.5" customHeight="1">
      <c r="B139" s="150"/>
      <c r="C139" s="151"/>
      <c r="D139" s="151"/>
      <c r="E139" s="152" t="s">
        <v>5</v>
      </c>
      <c r="F139" s="241" t="s">
        <v>175</v>
      </c>
      <c r="G139" s="242"/>
      <c r="H139" s="242"/>
      <c r="I139" s="242"/>
      <c r="J139" s="151"/>
      <c r="K139" s="153">
        <v>231.84</v>
      </c>
      <c r="L139" s="151"/>
      <c r="M139" s="151"/>
      <c r="N139" s="151"/>
      <c r="O139" s="151"/>
      <c r="P139" s="151"/>
      <c r="Q139" s="151"/>
      <c r="R139" s="154"/>
      <c r="T139" s="155"/>
      <c r="U139" s="151"/>
      <c r="V139" s="151"/>
      <c r="W139" s="151"/>
      <c r="X139" s="151"/>
      <c r="Y139" s="151"/>
      <c r="Z139" s="151"/>
      <c r="AA139" s="156"/>
      <c r="AT139" s="157" t="s">
        <v>132</v>
      </c>
      <c r="AU139" s="157" t="s">
        <v>91</v>
      </c>
      <c r="AV139" s="10" t="s">
        <v>91</v>
      </c>
      <c r="AW139" s="10" t="s">
        <v>29</v>
      </c>
      <c r="AX139" s="10" t="s">
        <v>70</v>
      </c>
      <c r="AY139" s="157" t="s">
        <v>124</v>
      </c>
    </row>
    <row r="140" spans="2:65" s="11" customFormat="1" ht="16.5" customHeight="1">
      <c r="B140" s="158"/>
      <c r="C140" s="159"/>
      <c r="D140" s="159"/>
      <c r="E140" s="160" t="s">
        <v>5</v>
      </c>
      <c r="F140" s="239" t="s">
        <v>176</v>
      </c>
      <c r="G140" s="240"/>
      <c r="H140" s="240"/>
      <c r="I140" s="240"/>
      <c r="J140" s="159"/>
      <c r="K140" s="160" t="s">
        <v>5</v>
      </c>
      <c r="L140" s="159"/>
      <c r="M140" s="159"/>
      <c r="N140" s="159"/>
      <c r="O140" s="159"/>
      <c r="P140" s="159"/>
      <c r="Q140" s="159"/>
      <c r="R140" s="161"/>
      <c r="T140" s="162"/>
      <c r="U140" s="159"/>
      <c r="V140" s="159"/>
      <c r="W140" s="159"/>
      <c r="X140" s="159"/>
      <c r="Y140" s="159"/>
      <c r="Z140" s="159"/>
      <c r="AA140" s="163"/>
      <c r="AT140" s="164" t="s">
        <v>132</v>
      </c>
      <c r="AU140" s="164" t="s">
        <v>91</v>
      </c>
      <c r="AV140" s="11" t="s">
        <v>78</v>
      </c>
      <c r="AW140" s="11" t="s">
        <v>29</v>
      </c>
      <c r="AX140" s="11" t="s">
        <v>70</v>
      </c>
      <c r="AY140" s="164" t="s">
        <v>124</v>
      </c>
    </row>
    <row r="141" spans="2:65" s="11" customFormat="1" ht="16.5" customHeight="1">
      <c r="B141" s="158"/>
      <c r="C141" s="159"/>
      <c r="D141" s="159"/>
      <c r="E141" s="160" t="s">
        <v>5</v>
      </c>
      <c r="F141" s="239" t="s">
        <v>177</v>
      </c>
      <c r="G141" s="240"/>
      <c r="H141" s="240"/>
      <c r="I141" s="240"/>
      <c r="J141" s="159"/>
      <c r="K141" s="160" t="s">
        <v>5</v>
      </c>
      <c r="L141" s="159"/>
      <c r="M141" s="159"/>
      <c r="N141" s="159"/>
      <c r="O141" s="159"/>
      <c r="P141" s="159"/>
      <c r="Q141" s="159"/>
      <c r="R141" s="161"/>
      <c r="T141" s="162"/>
      <c r="U141" s="159"/>
      <c r="V141" s="159"/>
      <c r="W141" s="159"/>
      <c r="X141" s="159"/>
      <c r="Y141" s="159"/>
      <c r="Z141" s="159"/>
      <c r="AA141" s="163"/>
      <c r="AT141" s="164" t="s">
        <v>132</v>
      </c>
      <c r="AU141" s="164" t="s">
        <v>91</v>
      </c>
      <c r="AV141" s="11" t="s">
        <v>78</v>
      </c>
      <c r="AW141" s="11" t="s">
        <v>29</v>
      </c>
      <c r="AX141" s="11" t="s">
        <v>70</v>
      </c>
      <c r="AY141" s="164" t="s">
        <v>124</v>
      </c>
    </row>
    <row r="142" spans="2:65" s="10" customFormat="1" ht="16.5" customHeight="1">
      <c r="B142" s="150"/>
      <c r="C142" s="151"/>
      <c r="D142" s="151"/>
      <c r="E142" s="152" t="s">
        <v>5</v>
      </c>
      <c r="F142" s="241" t="s">
        <v>178</v>
      </c>
      <c r="G142" s="242"/>
      <c r="H142" s="242"/>
      <c r="I142" s="242"/>
      <c r="J142" s="151"/>
      <c r="K142" s="153">
        <v>-9.7000000000000003E-2</v>
      </c>
      <c r="L142" s="151"/>
      <c r="M142" s="151"/>
      <c r="N142" s="151"/>
      <c r="O142" s="151"/>
      <c r="P142" s="151"/>
      <c r="Q142" s="151"/>
      <c r="R142" s="154"/>
      <c r="T142" s="155"/>
      <c r="U142" s="151"/>
      <c r="V142" s="151"/>
      <c r="W142" s="151"/>
      <c r="X142" s="151"/>
      <c r="Y142" s="151"/>
      <c r="Z142" s="151"/>
      <c r="AA142" s="156"/>
      <c r="AT142" s="157" t="s">
        <v>132</v>
      </c>
      <c r="AU142" s="157" t="s">
        <v>91</v>
      </c>
      <c r="AV142" s="10" t="s">
        <v>91</v>
      </c>
      <c r="AW142" s="10" t="s">
        <v>29</v>
      </c>
      <c r="AX142" s="10" t="s">
        <v>70</v>
      </c>
      <c r="AY142" s="157" t="s">
        <v>124</v>
      </c>
    </row>
    <row r="143" spans="2:65" s="11" customFormat="1" ht="16.5" customHeight="1">
      <c r="B143" s="158"/>
      <c r="C143" s="159"/>
      <c r="D143" s="159"/>
      <c r="E143" s="160" t="s">
        <v>5</v>
      </c>
      <c r="F143" s="239" t="s">
        <v>179</v>
      </c>
      <c r="G143" s="240"/>
      <c r="H143" s="240"/>
      <c r="I143" s="240"/>
      <c r="J143" s="159"/>
      <c r="K143" s="160" t="s">
        <v>5</v>
      </c>
      <c r="L143" s="159"/>
      <c r="M143" s="159"/>
      <c r="N143" s="159"/>
      <c r="O143" s="159"/>
      <c r="P143" s="159"/>
      <c r="Q143" s="159"/>
      <c r="R143" s="161"/>
      <c r="T143" s="162"/>
      <c r="U143" s="159"/>
      <c r="V143" s="159"/>
      <c r="W143" s="159"/>
      <c r="X143" s="159"/>
      <c r="Y143" s="159"/>
      <c r="Z143" s="159"/>
      <c r="AA143" s="163"/>
      <c r="AT143" s="164" t="s">
        <v>132</v>
      </c>
      <c r="AU143" s="164" t="s">
        <v>91</v>
      </c>
      <c r="AV143" s="11" t="s">
        <v>78</v>
      </c>
      <c r="AW143" s="11" t="s">
        <v>29</v>
      </c>
      <c r="AX143" s="11" t="s">
        <v>70</v>
      </c>
      <c r="AY143" s="164" t="s">
        <v>124</v>
      </c>
    </row>
    <row r="144" spans="2:65" s="10" customFormat="1" ht="16.5" customHeight="1">
      <c r="B144" s="150"/>
      <c r="C144" s="151"/>
      <c r="D144" s="151"/>
      <c r="E144" s="152" t="s">
        <v>5</v>
      </c>
      <c r="F144" s="241" t="s">
        <v>180</v>
      </c>
      <c r="G144" s="242"/>
      <c r="H144" s="242"/>
      <c r="I144" s="242"/>
      <c r="J144" s="151"/>
      <c r="K144" s="153">
        <v>-1.08</v>
      </c>
      <c r="L144" s="151"/>
      <c r="M144" s="151"/>
      <c r="N144" s="151"/>
      <c r="O144" s="151"/>
      <c r="P144" s="151"/>
      <c r="Q144" s="151"/>
      <c r="R144" s="154"/>
      <c r="T144" s="155"/>
      <c r="U144" s="151"/>
      <c r="V144" s="151"/>
      <c r="W144" s="151"/>
      <c r="X144" s="151"/>
      <c r="Y144" s="151"/>
      <c r="Z144" s="151"/>
      <c r="AA144" s="156"/>
      <c r="AT144" s="157" t="s">
        <v>132</v>
      </c>
      <c r="AU144" s="157" t="s">
        <v>91</v>
      </c>
      <c r="AV144" s="10" t="s">
        <v>91</v>
      </c>
      <c r="AW144" s="10" t="s">
        <v>29</v>
      </c>
      <c r="AX144" s="10" t="s">
        <v>70</v>
      </c>
      <c r="AY144" s="157" t="s">
        <v>124</v>
      </c>
    </row>
    <row r="145" spans="2:65" s="11" customFormat="1" ht="16.5" customHeight="1">
      <c r="B145" s="158"/>
      <c r="C145" s="159"/>
      <c r="D145" s="159"/>
      <c r="E145" s="160" t="s">
        <v>5</v>
      </c>
      <c r="F145" s="239" t="s">
        <v>181</v>
      </c>
      <c r="G145" s="240"/>
      <c r="H145" s="240"/>
      <c r="I145" s="240"/>
      <c r="J145" s="159"/>
      <c r="K145" s="160" t="s">
        <v>5</v>
      </c>
      <c r="L145" s="159"/>
      <c r="M145" s="159"/>
      <c r="N145" s="159"/>
      <c r="O145" s="159"/>
      <c r="P145" s="159"/>
      <c r="Q145" s="159"/>
      <c r="R145" s="161"/>
      <c r="T145" s="162"/>
      <c r="U145" s="159"/>
      <c r="V145" s="159"/>
      <c r="W145" s="159"/>
      <c r="X145" s="159"/>
      <c r="Y145" s="159"/>
      <c r="Z145" s="159"/>
      <c r="AA145" s="163"/>
      <c r="AT145" s="164" t="s">
        <v>132</v>
      </c>
      <c r="AU145" s="164" t="s">
        <v>91</v>
      </c>
      <c r="AV145" s="11" t="s">
        <v>78</v>
      </c>
      <c r="AW145" s="11" t="s">
        <v>29</v>
      </c>
      <c r="AX145" s="11" t="s">
        <v>70</v>
      </c>
      <c r="AY145" s="164" t="s">
        <v>124</v>
      </c>
    </row>
    <row r="146" spans="2:65" s="10" customFormat="1" ht="16.5" customHeight="1">
      <c r="B146" s="150"/>
      <c r="C146" s="151"/>
      <c r="D146" s="151"/>
      <c r="E146" s="152" t="s">
        <v>5</v>
      </c>
      <c r="F146" s="241" t="s">
        <v>182</v>
      </c>
      <c r="G146" s="242"/>
      <c r="H146" s="242"/>
      <c r="I146" s="242"/>
      <c r="J146" s="151"/>
      <c r="K146" s="153">
        <v>-0.32400000000000001</v>
      </c>
      <c r="L146" s="151"/>
      <c r="M146" s="151"/>
      <c r="N146" s="151"/>
      <c r="O146" s="151"/>
      <c r="P146" s="151"/>
      <c r="Q146" s="151"/>
      <c r="R146" s="154"/>
      <c r="T146" s="155"/>
      <c r="U146" s="151"/>
      <c r="V146" s="151"/>
      <c r="W146" s="151"/>
      <c r="X146" s="151"/>
      <c r="Y146" s="151"/>
      <c r="Z146" s="151"/>
      <c r="AA146" s="156"/>
      <c r="AT146" s="157" t="s">
        <v>132</v>
      </c>
      <c r="AU146" s="157" t="s">
        <v>91</v>
      </c>
      <c r="AV146" s="10" t="s">
        <v>91</v>
      </c>
      <c r="AW146" s="10" t="s">
        <v>29</v>
      </c>
      <c r="AX146" s="10" t="s">
        <v>70</v>
      </c>
      <c r="AY146" s="157" t="s">
        <v>124</v>
      </c>
    </row>
    <row r="147" spans="2:65" s="11" customFormat="1" ht="16.5" customHeight="1">
      <c r="B147" s="158"/>
      <c r="C147" s="159"/>
      <c r="D147" s="159"/>
      <c r="E147" s="160" t="s">
        <v>5</v>
      </c>
      <c r="F147" s="239" t="s">
        <v>183</v>
      </c>
      <c r="G147" s="240"/>
      <c r="H147" s="240"/>
      <c r="I147" s="240"/>
      <c r="J147" s="159"/>
      <c r="K147" s="160" t="s">
        <v>5</v>
      </c>
      <c r="L147" s="159"/>
      <c r="M147" s="159"/>
      <c r="N147" s="159"/>
      <c r="O147" s="159"/>
      <c r="P147" s="159"/>
      <c r="Q147" s="159"/>
      <c r="R147" s="161"/>
      <c r="T147" s="162"/>
      <c r="U147" s="159"/>
      <c r="V147" s="159"/>
      <c r="W147" s="159"/>
      <c r="X147" s="159"/>
      <c r="Y147" s="159"/>
      <c r="Z147" s="159"/>
      <c r="AA147" s="163"/>
      <c r="AT147" s="164" t="s">
        <v>132</v>
      </c>
      <c r="AU147" s="164" t="s">
        <v>91</v>
      </c>
      <c r="AV147" s="11" t="s">
        <v>78</v>
      </c>
      <c r="AW147" s="11" t="s">
        <v>29</v>
      </c>
      <c r="AX147" s="11" t="s">
        <v>70</v>
      </c>
      <c r="AY147" s="164" t="s">
        <v>124</v>
      </c>
    </row>
    <row r="148" spans="2:65" s="10" customFormat="1" ht="16.5" customHeight="1">
      <c r="B148" s="150"/>
      <c r="C148" s="151"/>
      <c r="D148" s="151"/>
      <c r="E148" s="152" t="s">
        <v>5</v>
      </c>
      <c r="F148" s="241" t="s">
        <v>184</v>
      </c>
      <c r="G148" s="242"/>
      <c r="H148" s="242"/>
      <c r="I148" s="242"/>
      <c r="J148" s="151"/>
      <c r="K148" s="153">
        <v>-3.6</v>
      </c>
      <c r="L148" s="151"/>
      <c r="M148" s="151"/>
      <c r="N148" s="151"/>
      <c r="O148" s="151"/>
      <c r="P148" s="151"/>
      <c r="Q148" s="151"/>
      <c r="R148" s="154"/>
      <c r="T148" s="155"/>
      <c r="U148" s="151"/>
      <c r="V148" s="151"/>
      <c r="W148" s="151"/>
      <c r="X148" s="151"/>
      <c r="Y148" s="151"/>
      <c r="Z148" s="151"/>
      <c r="AA148" s="156"/>
      <c r="AT148" s="157" t="s">
        <v>132</v>
      </c>
      <c r="AU148" s="157" t="s">
        <v>91</v>
      </c>
      <c r="AV148" s="10" t="s">
        <v>91</v>
      </c>
      <c r="AW148" s="10" t="s">
        <v>29</v>
      </c>
      <c r="AX148" s="10" t="s">
        <v>70</v>
      </c>
      <c r="AY148" s="157" t="s">
        <v>124</v>
      </c>
    </row>
    <row r="149" spans="2:65" s="11" customFormat="1" ht="16.5" customHeight="1">
      <c r="B149" s="158"/>
      <c r="C149" s="159"/>
      <c r="D149" s="159"/>
      <c r="E149" s="160" t="s">
        <v>5</v>
      </c>
      <c r="F149" s="239" t="s">
        <v>185</v>
      </c>
      <c r="G149" s="240"/>
      <c r="H149" s="240"/>
      <c r="I149" s="240"/>
      <c r="J149" s="159"/>
      <c r="K149" s="160" t="s">
        <v>5</v>
      </c>
      <c r="L149" s="159"/>
      <c r="M149" s="159"/>
      <c r="N149" s="159"/>
      <c r="O149" s="159"/>
      <c r="P149" s="159"/>
      <c r="Q149" s="159"/>
      <c r="R149" s="161"/>
      <c r="T149" s="162"/>
      <c r="U149" s="159"/>
      <c r="V149" s="159"/>
      <c r="W149" s="159"/>
      <c r="X149" s="159"/>
      <c r="Y149" s="159"/>
      <c r="Z149" s="159"/>
      <c r="AA149" s="163"/>
      <c r="AT149" s="164" t="s">
        <v>132</v>
      </c>
      <c r="AU149" s="164" t="s">
        <v>91</v>
      </c>
      <c r="AV149" s="11" t="s">
        <v>78</v>
      </c>
      <c r="AW149" s="11" t="s">
        <v>29</v>
      </c>
      <c r="AX149" s="11" t="s">
        <v>70</v>
      </c>
      <c r="AY149" s="164" t="s">
        <v>124</v>
      </c>
    </row>
    <row r="150" spans="2:65" s="10" customFormat="1" ht="16.5" customHeight="1">
      <c r="B150" s="150"/>
      <c r="C150" s="151"/>
      <c r="D150" s="151"/>
      <c r="E150" s="152" t="s">
        <v>5</v>
      </c>
      <c r="F150" s="241" t="s">
        <v>186</v>
      </c>
      <c r="G150" s="242"/>
      <c r="H150" s="242"/>
      <c r="I150" s="242"/>
      <c r="J150" s="151"/>
      <c r="K150" s="153">
        <v>-16.776</v>
      </c>
      <c r="L150" s="151"/>
      <c r="M150" s="151"/>
      <c r="N150" s="151"/>
      <c r="O150" s="151"/>
      <c r="P150" s="151"/>
      <c r="Q150" s="151"/>
      <c r="R150" s="154"/>
      <c r="T150" s="155"/>
      <c r="U150" s="151"/>
      <c r="V150" s="151"/>
      <c r="W150" s="151"/>
      <c r="X150" s="151"/>
      <c r="Y150" s="151"/>
      <c r="Z150" s="151"/>
      <c r="AA150" s="156"/>
      <c r="AT150" s="157" t="s">
        <v>132</v>
      </c>
      <c r="AU150" s="157" t="s">
        <v>91</v>
      </c>
      <c r="AV150" s="10" t="s">
        <v>91</v>
      </c>
      <c r="AW150" s="10" t="s">
        <v>29</v>
      </c>
      <c r="AX150" s="10" t="s">
        <v>70</v>
      </c>
      <c r="AY150" s="157" t="s">
        <v>124</v>
      </c>
    </row>
    <row r="151" spans="2:65" s="12" customFormat="1" ht="16.5" customHeight="1">
      <c r="B151" s="165"/>
      <c r="C151" s="166"/>
      <c r="D151" s="166"/>
      <c r="E151" s="167" t="s">
        <v>5</v>
      </c>
      <c r="F151" s="243" t="s">
        <v>187</v>
      </c>
      <c r="G151" s="244"/>
      <c r="H151" s="244"/>
      <c r="I151" s="244"/>
      <c r="J151" s="166"/>
      <c r="K151" s="168">
        <v>209.96299999999999</v>
      </c>
      <c r="L151" s="166"/>
      <c r="M151" s="166"/>
      <c r="N151" s="166"/>
      <c r="O151" s="166"/>
      <c r="P151" s="166"/>
      <c r="Q151" s="166"/>
      <c r="R151" s="169"/>
      <c r="T151" s="170"/>
      <c r="U151" s="166"/>
      <c r="V151" s="166"/>
      <c r="W151" s="166"/>
      <c r="X151" s="166"/>
      <c r="Y151" s="166"/>
      <c r="Z151" s="166"/>
      <c r="AA151" s="171"/>
      <c r="AT151" s="172" t="s">
        <v>132</v>
      </c>
      <c r="AU151" s="172" t="s">
        <v>91</v>
      </c>
      <c r="AV151" s="12" t="s">
        <v>129</v>
      </c>
      <c r="AW151" s="12" t="s">
        <v>29</v>
      </c>
      <c r="AX151" s="12" t="s">
        <v>70</v>
      </c>
      <c r="AY151" s="172" t="s">
        <v>124</v>
      </c>
    </row>
    <row r="152" spans="2:65" s="11" customFormat="1" ht="16.5" customHeight="1">
      <c r="B152" s="158"/>
      <c r="C152" s="159"/>
      <c r="D152" s="159"/>
      <c r="E152" s="160" t="s">
        <v>5</v>
      </c>
      <c r="F152" s="239" t="s">
        <v>188</v>
      </c>
      <c r="G152" s="240"/>
      <c r="H152" s="240"/>
      <c r="I152" s="240"/>
      <c r="J152" s="159"/>
      <c r="K152" s="160" t="s">
        <v>5</v>
      </c>
      <c r="L152" s="159"/>
      <c r="M152" s="159"/>
      <c r="N152" s="159"/>
      <c r="O152" s="159"/>
      <c r="P152" s="159"/>
      <c r="Q152" s="159"/>
      <c r="R152" s="161"/>
      <c r="T152" s="162"/>
      <c r="U152" s="159"/>
      <c r="V152" s="159"/>
      <c r="W152" s="159"/>
      <c r="X152" s="159"/>
      <c r="Y152" s="159"/>
      <c r="Z152" s="159"/>
      <c r="AA152" s="163"/>
      <c r="AT152" s="164" t="s">
        <v>132</v>
      </c>
      <c r="AU152" s="164" t="s">
        <v>91</v>
      </c>
      <c r="AV152" s="11" t="s">
        <v>78</v>
      </c>
      <c r="AW152" s="11" t="s">
        <v>29</v>
      </c>
      <c r="AX152" s="11" t="s">
        <v>70</v>
      </c>
      <c r="AY152" s="164" t="s">
        <v>124</v>
      </c>
    </row>
    <row r="153" spans="2:65" s="10" customFormat="1" ht="16.5" customHeight="1">
      <c r="B153" s="150"/>
      <c r="C153" s="151"/>
      <c r="D153" s="151"/>
      <c r="E153" s="152" t="s">
        <v>5</v>
      </c>
      <c r="F153" s="241" t="s">
        <v>189</v>
      </c>
      <c r="G153" s="242"/>
      <c r="H153" s="242"/>
      <c r="I153" s="242"/>
      <c r="J153" s="151"/>
      <c r="K153" s="153">
        <v>104.982</v>
      </c>
      <c r="L153" s="151"/>
      <c r="M153" s="151"/>
      <c r="N153" s="151"/>
      <c r="O153" s="151"/>
      <c r="P153" s="151"/>
      <c r="Q153" s="151"/>
      <c r="R153" s="154"/>
      <c r="T153" s="155"/>
      <c r="U153" s="151"/>
      <c r="V153" s="151"/>
      <c r="W153" s="151"/>
      <c r="X153" s="151"/>
      <c r="Y153" s="151"/>
      <c r="Z153" s="151"/>
      <c r="AA153" s="156"/>
      <c r="AT153" s="157" t="s">
        <v>132</v>
      </c>
      <c r="AU153" s="157" t="s">
        <v>91</v>
      </c>
      <c r="AV153" s="10" t="s">
        <v>91</v>
      </c>
      <c r="AW153" s="10" t="s">
        <v>29</v>
      </c>
      <c r="AX153" s="10" t="s">
        <v>78</v>
      </c>
      <c r="AY153" s="157" t="s">
        <v>124</v>
      </c>
    </row>
    <row r="154" spans="2:65" s="1" customFormat="1" ht="25.5" customHeight="1">
      <c r="B154" s="123"/>
      <c r="C154" s="143" t="s">
        <v>190</v>
      </c>
      <c r="D154" s="143" t="s">
        <v>125</v>
      </c>
      <c r="E154" s="144" t="s">
        <v>191</v>
      </c>
      <c r="F154" s="223" t="s">
        <v>192</v>
      </c>
      <c r="G154" s="223"/>
      <c r="H154" s="223"/>
      <c r="I154" s="223"/>
      <c r="J154" s="145" t="s">
        <v>162</v>
      </c>
      <c r="K154" s="146">
        <v>52.491</v>
      </c>
      <c r="L154" s="224">
        <v>0</v>
      </c>
      <c r="M154" s="224"/>
      <c r="N154" s="225">
        <f>ROUND(L154*K154,2)</f>
        <v>0</v>
      </c>
      <c r="O154" s="225"/>
      <c r="P154" s="225"/>
      <c r="Q154" s="225"/>
      <c r="R154" s="124"/>
      <c r="T154" s="147" t="s">
        <v>5</v>
      </c>
      <c r="U154" s="46" t="s">
        <v>35</v>
      </c>
      <c r="V154" s="38"/>
      <c r="W154" s="148">
        <f>V154*K154</f>
        <v>0</v>
      </c>
      <c r="X154" s="148">
        <v>0</v>
      </c>
      <c r="Y154" s="148">
        <f>X154*K154</f>
        <v>0</v>
      </c>
      <c r="Z154" s="148">
        <v>0</v>
      </c>
      <c r="AA154" s="149">
        <f>Z154*K154</f>
        <v>0</v>
      </c>
      <c r="AR154" s="21" t="s">
        <v>129</v>
      </c>
      <c r="AT154" s="21" t="s">
        <v>125</v>
      </c>
      <c r="AU154" s="21" t="s">
        <v>91</v>
      </c>
      <c r="AY154" s="21" t="s">
        <v>124</v>
      </c>
      <c r="BE154" s="105">
        <f>IF(U154="základní",N154,0)</f>
        <v>0</v>
      </c>
      <c r="BF154" s="105">
        <f>IF(U154="snížená",N154,0)</f>
        <v>0</v>
      </c>
      <c r="BG154" s="105">
        <f>IF(U154="zákl. přenesená",N154,0)</f>
        <v>0</v>
      </c>
      <c r="BH154" s="105">
        <f>IF(U154="sníž. přenesená",N154,0)</f>
        <v>0</v>
      </c>
      <c r="BI154" s="105">
        <f>IF(U154="nulová",N154,0)</f>
        <v>0</v>
      </c>
      <c r="BJ154" s="21" t="s">
        <v>78</v>
      </c>
      <c r="BK154" s="105">
        <f>ROUND(L154*K154,2)</f>
        <v>0</v>
      </c>
      <c r="BL154" s="21" t="s">
        <v>129</v>
      </c>
      <c r="BM154" s="21" t="s">
        <v>193</v>
      </c>
    </row>
    <row r="155" spans="2:65" s="10" customFormat="1" ht="16.5" customHeight="1">
      <c r="B155" s="150"/>
      <c r="C155" s="151"/>
      <c r="D155" s="151"/>
      <c r="E155" s="152" t="s">
        <v>5</v>
      </c>
      <c r="F155" s="237" t="s">
        <v>194</v>
      </c>
      <c r="G155" s="238"/>
      <c r="H155" s="238"/>
      <c r="I155" s="238"/>
      <c r="J155" s="151"/>
      <c r="K155" s="153">
        <v>52.491</v>
      </c>
      <c r="L155" s="151"/>
      <c r="M155" s="151"/>
      <c r="N155" s="151"/>
      <c r="O155" s="151"/>
      <c r="P155" s="151"/>
      <c r="Q155" s="151"/>
      <c r="R155" s="154"/>
      <c r="T155" s="155"/>
      <c r="U155" s="151"/>
      <c r="V155" s="151"/>
      <c r="W155" s="151"/>
      <c r="X155" s="151"/>
      <c r="Y155" s="151"/>
      <c r="Z155" s="151"/>
      <c r="AA155" s="156"/>
      <c r="AT155" s="157" t="s">
        <v>132</v>
      </c>
      <c r="AU155" s="157" t="s">
        <v>91</v>
      </c>
      <c r="AV155" s="10" t="s">
        <v>91</v>
      </c>
      <c r="AW155" s="10" t="s">
        <v>29</v>
      </c>
      <c r="AX155" s="10" t="s">
        <v>78</v>
      </c>
      <c r="AY155" s="157" t="s">
        <v>124</v>
      </c>
    </row>
    <row r="156" spans="2:65" s="1" customFormat="1" ht="25.5" customHeight="1">
      <c r="B156" s="123"/>
      <c r="C156" s="143" t="s">
        <v>195</v>
      </c>
      <c r="D156" s="143" t="s">
        <v>125</v>
      </c>
      <c r="E156" s="144" t="s">
        <v>196</v>
      </c>
      <c r="F156" s="223" t="s">
        <v>197</v>
      </c>
      <c r="G156" s="223"/>
      <c r="H156" s="223"/>
      <c r="I156" s="223"/>
      <c r="J156" s="145" t="s">
        <v>162</v>
      </c>
      <c r="K156" s="146">
        <v>94.483000000000004</v>
      </c>
      <c r="L156" s="224">
        <v>0</v>
      </c>
      <c r="M156" s="224"/>
      <c r="N156" s="225">
        <f>ROUND(L156*K156,2)</f>
        <v>0</v>
      </c>
      <c r="O156" s="225"/>
      <c r="P156" s="225"/>
      <c r="Q156" s="225"/>
      <c r="R156" s="124"/>
      <c r="T156" s="147" t="s">
        <v>5</v>
      </c>
      <c r="U156" s="46" t="s">
        <v>35</v>
      </c>
      <c r="V156" s="38"/>
      <c r="W156" s="148">
        <f>V156*K156</f>
        <v>0</v>
      </c>
      <c r="X156" s="148">
        <v>0</v>
      </c>
      <c r="Y156" s="148">
        <f>X156*K156</f>
        <v>0</v>
      </c>
      <c r="Z156" s="148">
        <v>0</v>
      </c>
      <c r="AA156" s="149">
        <f>Z156*K156</f>
        <v>0</v>
      </c>
      <c r="AR156" s="21" t="s">
        <v>129</v>
      </c>
      <c r="AT156" s="21" t="s">
        <v>125</v>
      </c>
      <c r="AU156" s="21" t="s">
        <v>91</v>
      </c>
      <c r="AY156" s="21" t="s">
        <v>124</v>
      </c>
      <c r="BE156" s="105">
        <f>IF(U156="základní",N156,0)</f>
        <v>0</v>
      </c>
      <c r="BF156" s="105">
        <f>IF(U156="snížená",N156,0)</f>
        <v>0</v>
      </c>
      <c r="BG156" s="105">
        <f>IF(U156="zákl. přenesená",N156,0)</f>
        <v>0</v>
      </c>
      <c r="BH156" s="105">
        <f>IF(U156="sníž. přenesená",N156,0)</f>
        <v>0</v>
      </c>
      <c r="BI156" s="105">
        <f>IF(U156="nulová",N156,0)</f>
        <v>0</v>
      </c>
      <c r="BJ156" s="21" t="s">
        <v>78</v>
      </c>
      <c r="BK156" s="105">
        <f>ROUND(L156*K156,2)</f>
        <v>0</v>
      </c>
      <c r="BL156" s="21" t="s">
        <v>129</v>
      </c>
      <c r="BM156" s="21" t="s">
        <v>198</v>
      </c>
    </row>
    <row r="157" spans="2:65" s="11" customFormat="1" ht="16.5" customHeight="1">
      <c r="B157" s="158"/>
      <c r="C157" s="159"/>
      <c r="D157" s="159"/>
      <c r="E157" s="160" t="s">
        <v>5</v>
      </c>
      <c r="F157" s="247" t="s">
        <v>199</v>
      </c>
      <c r="G157" s="248"/>
      <c r="H157" s="248"/>
      <c r="I157" s="248"/>
      <c r="J157" s="159"/>
      <c r="K157" s="160" t="s">
        <v>5</v>
      </c>
      <c r="L157" s="159"/>
      <c r="M157" s="159"/>
      <c r="N157" s="159"/>
      <c r="O157" s="159"/>
      <c r="P157" s="159"/>
      <c r="Q157" s="159"/>
      <c r="R157" s="161"/>
      <c r="T157" s="162"/>
      <c r="U157" s="159"/>
      <c r="V157" s="159"/>
      <c r="W157" s="159"/>
      <c r="X157" s="159"/>
      <c r="Y157" s="159"/>
      <c r="Z157" s="159"/>
      <c r="AA157" s="163"/>
      <c r="AT157" s="164" t="s">
        <v>132</v>
      </c>
      <c r="AU157" s="164" t="s">
        <v>91</v>
      </c>
      <c r="AV157" s="11" t="s">
        <v>78</v>
      </c>
      <c r="AW157" s="11" t="s">
        <v>29</v>
      </c>
      <c r="AX157" s="11" t="s">
        <v>70</v>
      </c>
      <c r="AY157" s="164" t="s">
        <v>124</v>
      </c>
    </row>
    <row r="158" spans="2:65" s="10" customFormat="1" ht="16.5" customHeight="1">
      <c r="B158" s="150"/>
      <c r="C158" s="151"/>
      <c r="D158" s="151"/>
      <c r="E158" s="152" t="s">
        <v>5</v>
      </c>
      <c r="F158" s="241" t="s">
        <v>200</v>
      </c>
      <c r="G158" s="242"/>
      <c r="H158" s="242"/>
      <c r="I158" s="242"/>
      <c r="J158" s="151"/>
      <c r="K158" s="153">
        <v>94.483000000000004</v>
      </c>
      <c r="L158" s="151"/>
      <c r="M158" s="151"/>
      <c r="N158" s="151"/>
      <c r="O158" s="151"/>
      <c r="P158" s="151"/>
      <c r="Q158" s="151"/>
      <c r="R158" s="154"/>
      <c r="T158" s="155"/>
      <c r="U158" s="151"/>
      <c r="V158" s="151"/>
      <c r="W158" s="151"/>
      <c r="X158" s="151"/>
      <c r="Y158" s="151"/>
      <c r="Z158" s="151"/>
      <c r="AA158" s="156"/>
      <c r="AT158" s="157" t="s">
        <v>132</v>
      </c>
      <c r="AU158" s="157" t="s">
        <v>91</v>
      </c>
      <c r="AV158" s="10" t="s">
        <v>91</v>
      </c>
      <c r="AW158" s="10" t="s">
        <v>29</v>
      </c>
      <c r="AX158" s="10" t="s">
        <v>78</v>
      </c>
      <c r="AY158" s="157" t="s">
        <v>124</v>
      </c>
    </row>
    <row r="159" spans="2:65" s="1" customFormat="1" ht="25.5" customHeight="1">
      <c r="B159" s="123"/>
      <c r="C159" s="143" t="s">
        <v>201</v>
      </c>
      <c r="D159" s="143" t="s">
        <v>125</v>
      </c>
      <c r="E159" s="144" t="s">
        <v>202</v>
      </c>
      <c r="F159" s="223" t="s">
        <v>203</v>
      </c>
      <c r="G159" s="223"/>
      <c r="H159" s="223"/>
      <c r="I159" s="223"/>
      <c r="J159" s="145" t="s">
        <v>162</v>
      </c>
      <c r="K159" s="146">
        <v>47.241999999999997</v>
      </c>
      <c r="L159" s="224">
        <v>0</v>
      </c>
      <c r="M159" s="224"/>
      <c r="N159" s="225">
        <f>ROUND(L159*K159,2)</f>
        <v>0</v>
      </c>
      <c r="O159" s="225"/>
      <c r="P159" s="225"/>
      <c r="Q159" s="225"/>
      <c r="R159" s="124"/>
      <c r="T159" s="147" t="s">
        <v>5</v>
      </c>
      <c r="U159" s="46" t="s">
        <v>35</v>
      </c>
      <c r="V159" s="38"/>
      <c r="W159" s="148">
        <f>V159*K159</f>
        <v>0</v>
      </c>
      <c r="X159" s="148">
        <v>0</v>
      </c>
      <c r="Y159" s="148">
        <f>X159*K159</f>
        <v>0</v>
      </c>
      <c r="Z159" s="148">
        <v>0</v>
      </c>
      <c r="AA159" s="149">
        <f>Z159*K159</f>
        <v>0</v>
      </c>
      <c r="AR159" s="21" t="s">
        <v>129</v>
      </c>
      <c r="AT159" s="21" t="s">
        <v>125</v>
      </c>
      <c r="AU159" s="21" t="s">
        <v>91</v>
      </c>
      <c r="AY159" s="21" t="s">
        <v>124</v>
      </c>
      <c r="BE159" s="105">
        <f>IF(U159="základní",N159,0)</f>
        <v>0</v>
      </c>
      <c r="BF159" s="105">
        <f>IF(U159="snížená",N159,0)</f>
        <v>0</v>
      </c>
      <c r="BG159" s="105">
        <f>IF(U159="zákl. přenesená",N159,0)</f>
        <v>0</v>
      </c>
      <c r="BH159" s="105">
        <f>IF(U159="sníž. přenesená",N159,0)</f>
        <v>0</v>
      </c>
      <c r="BI159" s="105">
        <f>IF(U159="nulová",N159,0)</f>
        <v>0</v>
      </c>
      <c r="BJ159" s="21" t="s">
        <v>78</v>
      </c>
      <c r="BK159" s="105">
        <f>ROUND(L159*K159,2)</f>
        <v>0</v>
      </c>
      <c r="BL159" s="21" t="s">
        <v>129</v>
      </c>
      <c r="BM159" s="21" t="s">
        <v>204</v>
      </c>
    </row>
    <row r="160" spans="2:65" s="10" customFormat="1" ht="16.5" customHeight="1">
      <c r="B160" s="150"/>
      <c r="C160" s="151"/>
      <c r="D160" s="151"/>
      <c r="E160" s="152" t="s">
        <v>5</v>
      </c>
      <c r="F160" s="237" t="s">
        <v>205</v>
      </c>
      <c r="G160" s="238"/>
      <c r="H160" s="238"/>
      <c r="I160" s="238"/>
      <c r="J160" s="151"/>
      <c r="K160" s="153">
        <v>47.241999999999997</v>
      </c>
      <c r="L160" s="151"/>
      <c r="M160" s="151"/>
      <c r="N160" s="151"/>
      <c r="O160" s="151"/>
      <c r="P160" s="151"/>
      <c r="Q160" s="151"/>
      <c r="R160" s="154"/>
      <c r="T160" s="155"/>
      <c r="U160" s="151"/>
      <c r="V160" s="151"/>
      <c r="W160" s="151"/>
      <c r="X160" s="151"/>
      <c r="Y160" s="151"/>
      <c r="Z160" s="151"/>
      <c r="AA160" s="156"/>
      <c r="AT160" s="157" t="s">
        <v>132</v>
      </c>
      <c r="AU160" s="157" t="s">
        <v>91</v>
      </c>
      <c r="AV160" s="10" t="s">
        <v>91</v>
      </c>
      <c r="AW160" s="10" t="s">
        <v>29</v>
      </c>
      <c r="AX160" s="10" t="s">
        <v>78</v>
      </c>
      <c r="AY160" s="157" t="s">
        <v>124</v>
      </c>
    </row>
    <row r="161" spans="2:65" s="1" customFormat="1" ht="25.5" customHeight="1">
      <c r="B161" s="123"/>
      <c r="C161" s="143" t="s">
        <v>206</v>
      </c>
      <c r="D161" s="143" t="s">
        <v>125</v>
      </c>
      <c r="E161" s="144" t="s">
        <v>207</v>
      </c>
      <c r="F161" s="223" t="s">
        <v>208</v>
      </c>
      <c r="G161" s="223"/>
      <c r="H161" s="223"/>
      <c r="I161" s="223"/>
      <c r="J161" s="145" t="s">
        <v>162</v>
      </c>
      <c r="K161" s="146">
        <v>10.497999999999999</v>
      </c>
      <c r="L161" s="224">
        <v>0</v>
      </c>
      <c r="M161" s="224"/>
      <c r="N161" s="225">
        <f>ROUND(L161*K161,2)</f>
        <v>0</v>
      </c>
      <c r="O161" s="225"/>
      <c r="P161" s="225"/>
      <c r="Q161" s="225"/>
      <c r="R161" s="124"/>
      <c r="T161" s="147" t="s">
        <v>5</v>
      </c>
      <c r="U161" s="46" t="s">
        <v>35</v>
      </c>
      <c r="V161" s="38"/>
      <c r="W161" s="148">
        <f>V161*K161</f>
        <v>0</v>
      </c>
      <c r="X161" s="148">
        <v>1.0460000000000001E-2</v>
      </c>
      <c r="Y161" s="148">
        <f>X161*K161</f>
        <v>0.10980908</v>
      </c>
      <c r="Z161" s="148">
        <v>0</v>
      </c>
      <c r="AA161" s="149">
        <f>Z161*K161</f>
        <v>0</v>
      </c>
      <c r="AR161" s="21" t="s">
        <v>129</v>
      </c>
      <c r="AT161" s="21" t="s">
        <v>125</v>
      </c>
      <c r="AU161" s="21" t="s">
        <v>91</v>
      </c>
      <c r="AY161" s="21" t="s">
        <v>124</v>
      </c>
      <c r="BE161" s="105">
        <f>IF(U161="základní",N161,0)</f>
        <v>0</v>
      </c>
      <c r="BF161" s="105">
        <f>IF(U161="snížená",N161,0)</f>
        <v>0</v>
      </c>
      <c r="BG161" s="105">
        <f>IF(U161="zákl. přenesená",N161,0)</f>
        <v>0</v>
      </c>
      <c r="BH161" s="105">
        <f>IF(U161="sníž. přenesená",N161,0)</f>
        <v>0</v>
      </c>
      <c r="BI161" s="105">
        <f>IF(U161="nulová",N161,0)</f>
        <v>0</v>
      </c>
      <c r="BJ161" s="21" t="s">
        <v>78</v>
      </c>
      <c r="BK161" s="105">
        <f>ROUND(L161*K161,2)</f>
        <v>0</v>
      </c>
      <c r="BL161" s="21" t="s">
        <v>129</v>
      </c>
      <c r="BM161" s="21" t="s">
        <v>209</v>
      </c>
    </row>
    <row r="162" spans="2:65" s="11" customFormat="1" ht="16.5" customHeight="1">
      <c r="B162" s="158"/>
      <c r="C162" s="159"/>
      <c r="D162" s="159"/>
      <c r="E162" s="160" t="s">
        <v>5</v>
      </c>
      <c r="F162" s="247" t="s">
        <v>210</v>
      </c>
      <c r="G162" s="248"/>
      <c r="H162" s="248"/>
      <c r="I162" s="248"/>
      <c r="J162" s="159"/>
      <c r="K162" s="160" t="s">
        <v>5</v>
      </c>
      <c r="L162" s="159"/>
      <c r="M162" s="159"/>
      <c r="N162" s="159"/>
      <c r="O162" s="159"/>
      <c r="P162" s="159"/>
      <c r="Q162" s="159"/>
      <c r="R162" s="161"/>
      <c r="T162" s="162"/>
      <c r="U162" s="159"/>
      <c r="V162" s="159"/>
      <c r="W162" s="159"/>
      <c r="X162" s="159"/>
      <c r="Y162" s="159"/>
      <c r="Z162" s="159"/>
      <c r="AA162" s="163"/>
      <c r="AT162" s="164" t="s">
        <v>132</v>
      </c>
      <c r="AU162" s="164" t="s">
        <v>91</v>
      </c>
      <c r="AV162" s="11" t="s">
        <v>78</v>
      </c>
      <c r="AW162" s="11" t="s">
        <v>29</v>
      </c>
      <c r="AX162" s="11" t="s">
        <v>70</v>
      </c>
      <c r="AY162" s="164" t="s">
        <v>124</v>
      </c>
    </row>
    <row r="163" spans="2:65" s="10" customFormat="1" ht="16.5" customHeight="1">
      <c r="B163" s="150"/>
      <c r="C163" s="151"/>
      <c r="D163" s="151"/>
      <c r="E163" s="152" t="s">
        <v>5</v>
      </c>
      <c r="F163" s="241" t="s">
        <v>211</v>
      </c>
      <c r="G163" s="242"/>
      <c r="H163" s="242"/>
      <c r="I163" s="242"/>
      <c r="J163" s="151"/>
      <c r="K163" s="153">
        <v>10.497999999999999</v>
      </c>
      <c r="L163" s="151"/>
      <c r="M163" s="151"/>
      <c r="N163" s="151"/>
      <c r="O163" s="151"/>
      <c r="P163" s="151"/>
      <c r="Q163" s="151"/>
      <c r="R163" s="154"/>
      <c r="T163" s="155"/>
      <c r="U163" s="151"/>
      <c r="V163" s="151"/>
      <c r="W163" s="151"/>
      <c r="X163" s="151"/>
      <c r="Y163" s="151"/>
      <c r="Z163" s="151"/>
      <c r="AA163" s="156"/>
      <c r="AT163" s="157" t="s">
        <v>132</v>
      </c>
      <c r="AU163" s="157" t="s">
        <v>91</v>
      </c>
      <c r="AV163" s="10" t="s">
        <v>91</v>
      </c>
      <c r="AW163" s="10" t="s">
        <v>29</v>
      </c>
      <c r="AX163" s="10" t="s">
        <v>78</v>
      </c>
      <c r="AY163" s="157" t="s">
        <v>124</v>
      </c>
    </row>
    <row r="164" spans="2:65" s="1" customFormat="1" ht="25.5" customHeight="1">
      <c r="B164" s="123"/>
      <c r="C164" s="143" t="s">
        <v>11</v>
      </c>
      <c r="D164" s="143" t="s">
        <v>125</v>
      </c>
      <c r="E164" s="144" t="s">
        <v>212</v>
      </c>
      <c r="F164" s="223" t="s">
        <v>213</v>
      </c>
      <c r="G164" s="223"/>
      <c r="H164" s="223"/>
      <c r="I164" s="223"/>
      <c r="J164" s="145" t="s">
        <v>162</v>
      </c>
      <c r="K164" s="146">
        <v>34.347000000000001</v>
      </c>
      <c r="L164" s="224">
        <v>0</v>
      </c>
      <c r="M164" s="224"/>
      <c r="N164" s="225">
        <f>ROUND(L164*K164,2)</f>
        <v>0</v>
      </c>
      <c r="O164" s="225"/>
      <c r="P164" s="225"/>
      <c r="Q164" s="225"/>
      <c r="R164" s="124"/>
      <c r="T164" s="147" t="s">
        <v>5</v>
      </c>
      <c r="U164" s="46" t="s">
        <v>35</v>
      </c>
      <c r="V164" s="38"/>
      <c r="W164" s="148">
        <f>V164*K164</f>
        <v>0</v>
      </c>
      <c r="X164" s="148">
        <v>0</v>
      </c>
      <c r="Y164" s="148">
        <f>X164*K164</f>
        <v>0</v>
      </c>
      <c r="Z164" s="148">
        <v>0</v>
      </c>
      <c r="AA164" s="149">
        <f>Z164*K164</f>
        <v>0</v>
      </c>
      <c r="AR164" s="21" t="s">
        <v>129</v>
      </c>
      <c r="AT164" s="21" t="s">
        <v>125</v>
      </c>
      <c r="AU164" s="21" t="s">
        <v>91</v>
      </c>
      <c r="AY164" s="21" t="s">
        <v>124</v>
      </c>
      <c r="BE164" s="105">
        <f>IF(U164="základní",N164,0)</f>
        <v>0</v>
      </c>
      <c r="BF164" s="105">
        <f>IF(U164="snížená",N164,0)</f>
        <v>0</v>
      </c>
      <c r="BG164" s="105">
        <f>IF(U164="zákl. přenesená",N164,0)</f>
        <v>0</v>
      </c>
      <c r="BH164" s="105">
        <f>IF(U164="sníž. přenesená",N164,0)</f>
        <v>0</v>
      </c>
      <c r="BI164" s="105">
        <f>IF(U164="nulová",N164,0)</f>
        <v>0</v>
      </c>
      <c r="BJ164" s="21" t="s">
        <v>78</v>
      </c>
      <c r="BK164" s="105">
        <f>ROUND(L164*K164,2)</f>
        <v>0</v>
      </c>
      <c r="BL164" s="21" t="s">
        <v>129</v>
      </c>
      <c r="BM164" s="21" t="s">
        <v>214</v>
      </c>
    </row>
    <row r="165" spans="2:65" s="11" customFormat="1" ht="16.5" customHeight="1">
      <c r="B165" s="158"/>
      <c r="C165" s="159"/>
      <c r="D165" s="159"/>
      <c r="E165" s="160" t="s">
        <v>5</v>
      </c>
      <c r="F165" s="247" t="s">
        <v>215</v>
      </c>
      <c r="G165" s="248"/>
      <c r="H165" s="248"/>
      <c r="I165" s="248"/>
      <c r="J165" s="159"/>
      <c r="K165" s="160" t="s">
        <v>5</v>
      </c>
      <c r="L165" s="159"/>
      <c r="M165" s="159"/>
      <c r="N165" s="159"/>
      <c r="O165" s="159"/>
      <c r="P165" s="159"/>
      <c r="Q165" s="159"/>
      <c r="R165" s="161"/>
      <c r="T165" s="162"/>
      <c r="U165" s="159"/>
      <c r="V165" s="159"/>
      <c r="W165" s="159"/>
      <c r="X165" s="159"/>
      <c r="Y165" s="159"/>
      <c r="Z165" s="159"/>
      <c r="AA165" s="163"/>
      <c r="AT165" s="164" t="s">
        <v>132</v>
      </c>
      <c r="AU165" s="164" t="s">
        <v>91</v>
      </c>
      <c r="AV165" s="11" t="s">
        <v>78</v>
      </c>
      <c r="AW165" s="11" t="s">
        <v>29</v>
      </c>
      <c r="AX165" s="11" t="s">
        <v>70</v>
      </c>
      <c r="AY165" s="164" t="s">
        <v>124</v>
      </c>
    </row>
    <row r="166" spans="2:65" s="10" customFormat="1" ht="25.5" customHeight="1">
      <c r="B166" s="150"/>
      <c r="C166" s="151"/>
      <c r="D166" s="151"/>
      <c r="E166" s="152" t="s">
        <v>5</v>
      </c>
      <c r="F166" s="241" t="s">
        <v>216</v>
      </c>
      <c r="G166" s="242"/>
      <c r="H166" s="242"/>
      <c r="I166" s="242"/>
      <c r="J166" s="151"/>
      <c r="K166" s="153">
        <v>73.105000000000004</v>
      </c>
      <c r="L166" s="151"/>
      <c r="M166" s="151"/>
      <c r="N166" s="151"/>
      <c r="O166" s="151"/>
      <c r="P166" s="151"/>
      <c r="Q166" s="151"/>
      <c r="R166" s="154"/>
      <c r="T166" s="155"/>
      <c r="U166" s="151"/>
      <c r="V166" s="151"/>
      <c r="W166" s="151"/>
      <c r="X166" s="151"/>
      <c r="Y166" s="151"/>
      <c r="Z166" s="151"/>
      <c r="AA166" s="156"/>
      <c r="AT166" s="157" t="s">
        <v>132</v>
      </c>
      <c r="AU166" s="157" t="s">
        <v>91</v>
      </c>
      <c r="AV166" s="10" t="s">
        <v>91</v>
      </c>
      <c r="AW166" s="10" t="s">
        <v>29</v>
      </c>
      <c r="AX166" s="10" t="s">
        <v>70</v>
      </c>
      <c r="AY166" s="157" t="s">
        <v>124</v>
      </c>
    </row>
    <row r="167" spans="2:65" s="11" customFormat="1" ht="16.5" customHeight="1">
      <c r="B167" s="158"/>
      <c r="C167" s="159"/>
      <c r="D167" s="159"/>
      <c r="E167" s="160" t="s">
        <v>5</v>
      </c>
      <c r="F167" s="239" t="s">
        <v>217</v>
      </c>
      <c r="G167" s="240"/>
      <c r="H167" s="240"/>
      <c r="I167" s="240"/>
      <c r="J167" s="159"/>
      <c r="K167" s="160" t="s">
        <v>5</v>
      </c>
      <c r="L167" s="159"/>
      <c r="M167" s="159"/>
      <c r="N167" s="159"/>
      <c r="O167" s="159"/>
      <c r="P167" s="159"/>
      <c r="Q167" s="159"/>
      <c r="R167" s="161"/>
      <c r="T167" s="162"/>
      <c r="U167" s="159"/>
      <c r="V167" s="159"/>
      <c r="W167" s="159"/>
      <c r="X167" s="159"/>
      <c r="Y167" s="159"/>
      <c r="Z167" s="159"/>
      <c r="AA167" s="163"/>
      <c r="AT167" s="164" t="s">
        <v>132</v>
      </c>
      <c r="AU167" s="164" t="s">
        <v>91</v>
      </c>
      <c r="AV167" s="11" t="s">
        <v>78</v>
      </c>
      <c r="AW167" s="11" t="s">
        <v>29</v>
      </c>
      <c r="AX167" s="11" t="s">
        <v>70</v>
      </c>
      <c r="AY167" s="164" t="s">
        <v>124</v>
      </c>
    </row>
    <row r="168" spans="2:65" s="11" customFormat="1" ht="16.5" customHeight="1">
      <c r="B168" s="158"/>
      <c r="C168" s="159"/>
      <c r="D168" s="159"/>
      <c r="E168" s="160" t="s">
        <v>5</v>
      </c>
      <c r="F168" s="239" t="s">
        <v>185</v>
      </c>
      <c r="G168" s="240"/>
      <c r="H168" s="240"/>
      <c r="I168" s="240"/>
      <c r="J168" s="159"/>
      <c r="K168" s="160" t="s">
        <v>5</v>
      </c>
      <c r="L168" s="159"/>
      <c r="M168" s="159"/>
      <c r="N168" s="159"/>
      <c r="O168" s="159"/>
      <c r="P168" s="159"/>
      <c r="Q168" s="159"/>
      <c r="R168" s="161"/>
      <c r="T168" s="162"/>
      <c r="U168" s="159"/>
      <c r="V168" s="159"/>
      <c r="W168" s="159"/>
      <c r="X168" s="159"/>
      <c r="Y168" s="159"/>
      <c r="Z168" s="159"/>
      <c r="AA168" s="163"/>
      <c r="AT168" s="164" t="s">
        <v>132</v>
      </c>
      <c r="AU168" s="164" t="s">
        <v>91</v>
      </c>
      <c r="AV168" s="11" t="s">
        <v>78</v>
      </c>
      <c r="AW168" s="11" t="s">
        <v>29</v>
      </c>
      <c r="AX168" s="11" t="s">
        <v>70</v>
      </c>
      <c r="AY168" s="164" t="s">
        <v>124</v>
      </c>
    </row>
    <row r="169" spans="2:65" s="10" customFormat="1" ht="25.5" customHeight="1">
      <c r="B169" s="150"/>
      <c r="C169" s="151"/>
      <c r="D169" s="151"/>
      <c r="E169" s="152" t="s">
        <v>5</v>
      </c>
      <c r="F169" s="241" t="s">
        <v>218</v>
      </c>
      <c r="G169" s="242"/>
      <c r="H169" s="242"/>
      <c r="I169" s="242"/>
      <c r="J169" s="151"/>
      <c r="K169" s="153">
        <v>-4.4119999999999999</v>
      </c>
      <c r="L169" s="151"/>
      <c r="M169" s="151"/>
      <c r="N169" s="151"/>
      <c r="O169" s="151"/>
      <c r="P169" s="151"/>
      <c r="Q169" s="151"/>
      <c r="R169" s="154"/>
      <c r="T169" s="155"/>
      <c r="U169" s="151"/>
      <c r="V169" s="151"/>
      <c r="W169" s="151"/>
      <c r="X169" s="151"/>
      <c r="Y169" s="151"/>
      <c r="Z169" s="151"/>
      <c r="AA169" s="156"/>
      <c r="AT169" s="157" t="s">
        <v>132</v>
      </c>
      <c r="AU169" s="157" t="s">
        <v>91</v>
      </c>
      <c r="AV169" s="10" t="s">
        <v>91</v>
      </c>
      <c r="AW169" s="10" t="s">
        <v>29</v>
      </c>
      <c r="AX169" s="10" t="s">
        <v>70</v>
      </c>
      <c r="AY169" s="157" t="s">
        <v>124</v>
      </c>
    </row>
    <row r="170" spans="2:65" s="12" customFormat="1" ht="16.5" customHeight="1">
      <c r="B170" s="165"/>
      <c r="C170" s="166"/>
      <c r="D170" s="166"/>
      <c r="E170" s="167" t="s">
        <v>5</v>
      </c>
      <c r="F170" s="243" t="s">
        <v>187</v>
      </c>
      <c r="G170" s="244"/>
      <c r="H170" s="244"/>
      <c r="I170" s="244"/>
      <c r="J170" s="166"/>
      <c r="K170" s="168">
        <v>68.692999999999998</v>
      </c>
      <c r="L170" s="166"/>
      <c r="M170" s="166"/>
      <c r="N170" s="166"/>
      <c r="O170" s="166"/>
      <c r="P170" s="166"/>
      <c r="Q170" s="166"/>
      <c r="R170" s="169"/>
      <c r="T170" s="170"/>
      <c r="U170" s="166"/>
      <c r="V170" s="166"/>
      <c r="W170" s="166"/>
      <c r="X170" s="166"/>
      <c r="Y170" s="166"/>
      <c r="Z170" s="166"/>
      <c r="AA170" s="171"/>
      <c r="AT170" s="172" t="s">
        <v>132</v>
      </c>
      <c r="AU170" s="172" t="s">
        <v>91</v>
      </c>
      <c r="AV170" s="12" t="s">
        <v>129</v>
      </c>
      <c r="AW170" s="12" t="s">
        <v>29</v>
      </c>
      <c r="AX170" s="12" t="s">
        <v>70</v>
      </c>
      <c r="AY170" s="172" t="s">
        <v>124</v>
      </c>
    </row>
    <row r="171" spans="2:65" s="11" customFormat="1" ht="16.5" customHeight="1">
      <c r="B171" s="158"/>
      <c r="C171" s="159"/>
      <c r="D171" s="159"/>
      <c r="E171" s="160" t="s">
        <v>5</v>
      </c>
      <c r="F171" s="239" t="s">
        <v>188</v>
      </c>
      <c r="G171" s="240"/>
      <c r="H171" s="240"/>
      <c r="I171" s="240"/>
      <c r="J171" s="159"/>
      <c r="K171" s="160" t="s">
        <v>5</v>
      </c>
      <c r="L171" s="159"/>
      <c r="M171" s="159"/>
      <c r="N171" s="159"/>
      <c r="O171" s="159"/>
      <c r="P171" s="159"/>
      <c r="Q171" s="159"/>
      <c r="R171" s="161"/>
      <c r="T171" s="162"/>
      <c r="U171" s="159"/>
      <c r="V171" s="159"/>
      <c r="W171" s="159"/>
      <c r="X171" s="159"/>
      <c r="Y171" s="159"/>
      <c r="Z171" s="159"/>
      <c r="AA171" s="163"/>
      <c r="AT171" s="164" t="s">
        <v>132</v>
      </c>
      <c r="AU171" s="164" t="s">
        <v>91</v>
      </c>
      <c r="AV171" s="11" t="s">
        <v>78</v>
      </c>
      <c r="AW171" s="11" t="s">
        <v>29</v>
      </c>
      <c r="AX171" s="11" t="s">
        <v>70</v>
      </c>
      <c r="AY171" s="164" t="s">
        <v>124</v>
      </c>
    </row>
    <row r="172" spans="2:65" s="10" customFormat="1" ht="16.5" customHeight="1">
      <c r="B172" s="150"/>
      <c r="C172" s="151"/>
      <c r="D172" s="151"/>
      <c r="E172" s="152" t="s">
        <v>5</v>
      </c>
      <c r="F172" s="241" t="s">
        <v>219</v>
      </c>
      <c r="G172" s="242"/>
      <c r="H172" s="242"/>
      <c r="I172" s="242"/>
      <c r="J172" s="151"/>
      <c r="K172" s="153">
        <v>34.347000000000001</v>
      </c>
      <c r="L172" s="151"/>
      <c r="M172" s="151"/>
      <c r="N172" s="151"/>
      <c r="O172" s="151"/>
      <c r="P172" s="151"/>
      <c r="Q172" s="151"/>
      <c r="R172" s="154"/>
      <c r="T172" s="155"/>
      <c r="U172" s="151"/>
      <c r="V172" s="151"/>
      <c r="W172" s="151"/>
      <c r="X172" s="151"/>
      <c r="Y172" s="151"/>
      <c r="Z172" s="151"/>
      <c r="AA172" s="156"/>
      <c r="AT172" s="157" t="s">
        <v>132</v>
      </c>
      <c r="AU172" s="157" t="s">
        <v>91</v>
      </c>
      <c r="AV172" s="10" t="s">
        <v>91</v>
      </c>
      <c r="AW172" s="10" t="s">
        <v>29</v>
      </c>
      <c r="AX172" s="10" t="s">
        <v>78</v>
      </c>
      <c r="AY172" s="157" t="s">
        <v>124</v>
      </c>
    </row>
    <row r="173" spans="2:65" s="1" customFormat="1" ht="25.5" customHeight="1">
      <c r="B173" s="123"/>
      <c r="C173" s="143" t="s">
        <v>220</v>
      </c>
      <c r="D173" s="143" t="s">
        <v>125</v>
      </c>
      <c r="E173" s="144" t="s">
        <v>221</v>
      </c>
      <c r="F173" s="223" t="s">
        <v>222</v>
      </c>
      <c r="G173" s="223"/>
      <c r="H173" s="223"/>
      <c r="I173" s="223"/>
      <c r="J173" s="145" t="s">
        <v>162</v>
      </c>
      <c r="K173" s="146">
        <v>17.173999999999999</v>
      </c>
      <c r="L173" s="224">
        <v>0</v>
      </c>
      <c r="M173" s="224"/>
      <c r="N173" s="225">
        <f>ROUND(L173*K173,2)</f>
        <v>0</v>
      </c>
      <c r="O173" s="225"/>
      <c r="P173" s="225"/>
      <c r="Q173" s="225"/>
      <c r="R173" s="124"/>
      <c r="T173" s="147" t="s">
        <v>5</v>
      </c>
      <c r="U173" s="46" t="s">
        <v>35</v>
      </c>
      <c r="V173" s="38"/>
      <c r="W173" s="148">
        <f>V173*K173</f>
        <v>0</v>
      </c>
      <c r="X173" s="148">
        <v>0</v>
      </c>
      <c r="Y173" s="148">
        <f>X173*K173</f>
        <v>0</v>
      </c>
      <c r="Z173" s="148">
        <v>0</v>
      </c>
      <c r="AA173" s="149">
        <f>Z173*K173</f>
        <v>0</v>
      </c>
      <c r="AR173" s="21" t="s">
        <v>129</v>
      </c>
      <c r="AT173" s="21" t="s">
        <v>125</v>
      </c>
      <c r="AU173" s="21" t="s">
        <v>91</v>
      </c>
      <c r="AY173" s="21" t="s">
        <v>124</v>
      </c>
      <c r="BE173" s="105">
        <f>IF(U173="základní",N173,0)</f>
        <v>0</v>
      </c>
      <c r="BF173" s="105">
        <f>IF(U173="snížená",N173,0)</f>
        <v>0</v>
      </c>
      <c r="BG173" s="105">
        <f>IF(U173="zákl. přenesená",N173,0)</f>
        <v>0</v>
      </c>
      <c r="BH173" s="105">
        <f>IF(U173="sníž. přenesená",N173,0)</f>
        <v>0</v>
      </c>
      <c r="BI173" s="105">
        <f>IF(U173="nulová",N173,0)</f>
        <v>0</v>
      </c>
      <c r="BJ173" s="21" t="s">
        <v>78</v>
      </c>
      <c r="BK173" s="105">
        <f>ROUND(L173*K173,2)</f>
        <v>0</v>
      </c>
      <c r="BL173" s="21" t="s">
        <v>129</v>
      </c>
      <c r="BM173" s="21" t="s">
        <v>223</v>
      </c>
    </row>
    <row r="174" spans="2:65" s="10" customFormat="1" ht="16.5" customHeight="1">
      <c r="B174" s="150"/>
      <c r="C174" s="151"/>
      <c r="D174" s="151"/>
      <c r="E174" s="152" t="s">
        <v>5</v>
      </c>
      <c r="F174" s="237" t="s">
        <v>224</v>
      </c>
      <c r="G174" s="238"/>
      <c r="H174" s="238"/>
      <c r="I174" s="238"/>
      <c r="J174" s="151"/>
      <c r="K174" s="153">
        <v>17.173999999999999</v>
      </c>
      <c r="L174" s="151"/>
      <c r="M174" s="151"/>
      <c r="N174" s="151"/>
      <c r="O174" s="151"/>
      <c r="P174" s="151"/>
      <c r="Q174" s="151"/>
      <c r="R174" s="154"/>
      <c r="T174" s="155"/>
      <c r="U174" s="151"/>
      <c r="V174" s="151"/>
      <c r="W174" s="151"/>
      <c r="X174" s="151"/>
      <c r="Y174" s="151"/>
      <c r="Z174" s="151"/>
      <c r="AA174" s="156"/>
      <c r="AT174" s="157" t="s">
        <v>132</v>
      </c>
      <c r="AU174" s="157" t="s">
        <v>91</v>
      </c>
      <c r="AV174" s="10" t="s">
        <v>91</v>
      </c>
      <c r="AW174" s="10" t="s">
        <v>29</v>
      </c>
      <c r="AX174" s="10" t="s">
        <v>78</v>
      </c>
      <c r="AY174" s="157" t="s">
        <v>124</v>
      </c>
    </row>
    <row r="175" spans="2:65" s="1" customFormat="1" ht="25.5" customHeight="1">
      <c r="B175" s="123"/>
      <c r="C175" s="143" t="s">
        <v>225</v>
      </c>
      <c r="D175" s="143" t="s">
        <v>125</v>
      </c>
      <c r="E175" s="144" t="s">
        <v>226</v>
      </c>
      <c r="F175" s="223" t="s">
        <v>227</v>
      </c>
      <c r="G175" s="223"/>
      <c r="H175" s="223"/>
      <c r="I175" s="223"/>
      <c r="J175" s="145" t="s">
        <v>162</v>
      </c>
      <c r="K175" s="146">
        <v>30.911999999999999</v>
      </c>
      <c r="L175" s="224">
        <v>0</v>
      </c>
      <c r="M175" s="224"/>
      <c r="N175" s="225">
        <f>ROUND(L175*K175,2)</f>
        <v>0</v>
      </c>
      <c r="O175" s="225"/>
      <c r="P175" s="225"/>
      <c r="Q175" s="225"/>
      <c r="R175" s="124"/>
      <c r="T175" s="147" t="s">
        <v>5</v>
      </c>
      <c r="U175" s="46" t="s">
        <v>35</v>
      </c>
      <c r="V175" s="38"/>
      <c r="W175" s="148">
        <f>V175*K175</f>
        <v>0</v>
      </c>
      <c r="X175" s="148">
        <v>0</v>
      </c>
      <c r="Y175" s="148">
        <f>X175*K175</f>
        <v>0</v>
      </c>
      <c r="Z175" s="148">
        <v>0</v>
      </c>
      <c r="AA175" s="149">
        <f>Z175*K175</f>
        <v>0</v>
      </c>
      <c r="AR175" s="21" t="s">
        <v>129</v>
      </c>
      <c r="AT175" s="21" t="s">
        <v>125</v>
      </c>
      <c r="AU175" s="21" t="s">
        <v>91</v>
      </c>
      <c r="AY175" s="21" t="s">
        <v>124</v>
      </c>
      <c r="BE175" s="105">
        <f>IF(U175="základní",N175,0)</f>
        <v>0</v>
      </c>
      <c r="BF175" s="105">
        <f>IF(U175="snížená",N175,0)</f>
        <v>0</v>
      </c>
      <c r="BG175" s="105">
        <f>IF(U175="zákl. přenesená",N175,0)</f>
        <v>0</v>
      </c>
      <c r="BH175" s="105">
        <f>IF(U175="sníž. přenesená",N175,0)</f>
        <v>0</v>
      </c>
      <c r="BI175" s="105">
        <f>IF(U175="nulová",N175,0)</f>
        <v>0</v>
      </c>
      <c r="BJ175" s="21" t="s">
        <v>78</v>
      </c>
      <c r="BK175" s="105">
        <f>ROUND(L175*K175,2)</f>
        <v>0</v>
      </c>
      <c r="BL175" s="21" t="s">
        <v>129</v>
      </c>
      <c r="BM175" s="21" t="s">
        <v>228</v>
      </c>
    </row>
    <row r="176" spans="2:65" s="11" customFormat="1" ht="16.5" customHeight="1">
      <c r="B176" s="158"/>
      <c r="C176" s="159"/>
      <c r="D176" s="159"/>
      <c r="E176" s="160" t="s">
        <v>5</v>
      </c>
      <c r="F176" s="247" t="s">
        <v>199</v>
      </c>
      <c r="G176" s="248"/>
      <c r="H176" s="248"/>
      <c r="I176" s="248"/>
      <c r="J176" s="159"/>
      <c r="K176" s="160" t="s">
        <v>5</v>
      </c>
      <c r="L176" s="159"/>
      <c r="M176" s="159"/>
      <c r="N176" s="159"/>
      <c r="O176" s="159"/>
      <c r="P176" s="159"/>
      <c r="Q176" s="159"/>
      <c r="R176" s="161"/>
      <c r="T176" s="162"/>
      <c r="U176" s="159"/>
      <c r="V176" s="159"/>
      <c r="W176" s="159"/>
      <c r="X176" s="159"/>
      <c r="Y176" s="159"/>
      <c r="Z176" s="159"/>
      <c r="AA176" s="163"/>
      <c r="AT176" s="164" t="s">
        <v>132</v>
      </c>
      <c r="AU176" s="164" t="s">
        <v>91</v>
      </c>
      <c r="AV176" s="11" t="s">
        <v>78</v>
      </c>
      <c r="AW176" s="11" t="s">
        <v>29</v>
      </c>
      <c r="AX176" s="11" t="s">
        <v>70</v>
      </c>
      <c r="AY176" s="164" t="s">
        <v>124</v>
      </c>
    </row>
    <row r="177" spans="2:65" s="10" customFormat="1" ht="16.5" customHeight="1">
      <c r="B177" s="150"/>
      <c r="C177" s="151"/>
      <c r="D177" s="151"/>
      <c r="E177" s="152" t="s">
        <v>5</v>
      </c>
      <c r="F177" s="241" t="s">
        <v>229</v>
      </c>
      <c r="G177" s="242"/>
      <c r="H177" s="242"/>
      <c r="I177" s="242"/>
      <c r="J177" s="151"/>
      <c r="K177" s="153">
        <v>30.911999999999999</v>
      </c>
      <c r="L177" s="151"/>
      <c r="M177" s="151"/>
      <c r="N177" s="151"/>
      <c r="O177" s="151"/>
      <c r="P177" s="151"/>
      <c r="Q177" s="151"/>
      <c r="R177" s="154"/>
      <c r="T177" s="155"/>
      <c r="U177" s="151"/>
      <c r="V177" s="151"/>
      <c r="W177" s="151"/>
      <c r="X177" s="151"/>
      <c r="Y177" s="151"/>
      <c r="Z177" s="151"/>
      <c r="AA177" s="156"/>
      <c r="AT177" s="157" t="s">
        <v>132</v>
      </c>
      <c r="AU177" s="157" t="s">
        <v>91</v>
      </c>
      <c r="AV177" s="10" t="s">
        <v>91</v>
      </c>
      <c r="AW177" s="10" t="s">
        <v>29</v>
      </c>
      <c r="AX177" s="10" t="s">
        <v>78</v>
      </c>
      <c r="AY177" s="157" t="s">
        <v>124</v>
      </c>
    </row>
    <row r="178" spans="2:65" s="1" customFormat="1" ht="25.5" customHeight="1">
      <c r="B178" s="123"/>
      <c r="C178" s="143" t="s">
        <v>230</v>
      </c>
      <c r="D178" s="143" t="s">
        <v>125</v>
      </c>
      <c r="E178" s="144" t="s">
        <v>231</v>
      </c>
      <c r="F178" s="223" t="s">
        <v>232</v>
      </c>
      <c r="G178" s="223"/>
      <c r="H178" s="223"/>
      <c r="I178" s="223"/>
      <c r="J178" s="145" t="s">
        <v>162</v>
      </c>
      <c r="K178" s="146">
        <v>15.456</v>
      </c>
      <c r="L178" s="224">
        <v>0</v>
      </c>
      <c r="M178" s="224"/>
      <c r="N178" s="225">
        <f>ROUND(L178*K178,2)</f>
        <v>0</v>
      </c>
      <c r="O178" s="225"/>
      <c r="P178" s="225"/>
      <c r="Q178" s="225"/>
      <c r="R178" s="124"/>
      <c r="T178" s="147" t="s">
        <v>5</v>
      </c>
      <c r="U178" s="46" t="s">
        <v>35</v>
      </c>
      <c r="V178" s="38"/>
      <c r="W178" s="148">
        <f>V178*K178</f>
        <v>0</v>
      </c>
      <c r="X178" s="148">
        <v>0</v>
      </c>
      <c r="Y178" s="148">
        <f>X178*K178</f>
        <v>0</v>
      </c>
      <c r="Z178" s="148">
        <v>0</v>
      </c>
      <c r="AA178" s="149">
        <f>Z178*K178</f>
        <v>0</v>
      </c>
      <c r="AR178" s="21" t="s">
        <v>129</v>
      </c>
      <c r="AT178" s="21" t="s">
        <v>125</v>
      </c>
      <c r="AU178" s="21" t="s">
        <v>91</v>
      </c>
      <c r="AY178" s="21" t="s">
        <v>124</v>
      </c>
      <c r="BE178" s="105">
        <f>IF(U178="základní",N178,0)</f>
        <v>0</v>
      </c>
      <c r="BF178" s="105">
        <f>IF(U178="snížená",N178,0)</f>
        <v>0</v>
      </c>
      <c r="BG178" s="105">
        <f>IF(U178="zákl. přenesená",N178,0)</f>
        <v>0</v>
      </c>
      <c r="BH178" s="105">
        <f>IF(U178="sníž. přenesená",N178,0)</f>
        <v>0</v>
      </c>
      <c r="BI178" s="105">
        <f>IF(U178="nulová",N178,0)</f>
        <v>0</v>
      </c>
      <c r="BJ178" s="21" t="s">
        <v>78</v>
      </c>
      <c r="BK178" s="105">
        <f>ROUND(L178*K178,2)</f>
        <v>0</v>
      </c>
      <c r="BL178" s="21" t="s">
        <v>129</v>
      </c>
      <c r="BM178" s="21" t="s">
        <v>233</v>
      </c>
    </row>
    <row r="179" spans="2:65" s="10" customFormat="1" ht="16.5" customHeight="1">
      <c r="B179" s="150"/>
      <c r="C179" s="151"/>
      <c r="D179" s="151"/>
      <c r="E179" s="152" t="s">
        <v>5</v>
      </c>
      <c r="F179" s="237" t="s">
        <v>234</v>
      </c>
      <c r="G179" s="238"/>
      <c r="H179" s="238"/>
      <c r="I179" s="238"/>
      <c r="J179" s="151"/>
      <c r="K179" s="153">
        <v>15.456</v>
      </c>
      <c r="L179" s="151"/>
      <c r="M179" s="151"/>
      <c r="N179" s="151"/>
      <c r="O179" s="151"/>
      <c r="P179" s="151"/>
      <c r="Q179" s="151"/>
      <c r="R179" s="154"/>
      <c r="T179" s="155"/>
      <c r="U179" s="151"/>
      <c r="V179" s="151"/>
      <c r="W179" s="151"/>
      <c r="X179" s="151"/>
      <c r="Y179" s="151"/>
      <c r="Z179" s="151"/>
      <c r="AA179" s="156"/>
      <c r="AT179" s="157" t="s">
        <v>132</v>
      </c>
      <c r="AU179" s="157" t="s">
        <v>91</v>
      </c>
      <c r="AV179" s="10" t="s">
        <v>91</v>
      </c>
      <c r="AW179" s="10" t="s">
        <v>29</v>
      </c>
      <c r="AX179" s="10" t="s">
        <v>78</v>
      </c>
      <c r="AY179" s="157" t="s">
        <v>124</v>
      </c>
    </row>
    <row r="180" spans="2:65" s="1" customFormat="1" ht="16.5" customHeight="1">
      <c r="B180" s="123"/>
      <c r="C180" s="143" t="s">
        <v>235</v>
      </c>
      <c r="D180" s="143" t="s">
        <v>125</v>
      </c>
      <c r="E180" s="144" t="s">
        <v>236</v>
      </c>
      <c r="F180" s="223" t="s">
        <v>237</v>
      </c>
      <c r="G180" s="223"/>
      <c r="H180" s="223"/>
      <c r="I180" s="223"/>
      <c r="J180" s="145" t="s">
        <v>162</v>
      </c>
      <c r="K180" s="146">
        <v>3.4350000000000001</v>
      </c>
      <c r="L180" s="224">
        <v>0</v>
      </c>
      <c r="M180" s="224"/>
      <c r="N180" s="225">
        <f>ROUND(L180*K180,2)</f>
        <v>0</v>
      </c>
      <c r="O180" s="225"/>
      <c r="P180" s="225"/>
      <c r="Q180" s="225"/>
      <c r="R180" s="124"/>
      <c r="T180" s="147" t="s">
        <v>5</v>
      </c>
      <c r="U180" s="46" t="s">
        <v>35</v>
      </c>
      <c r="V180" s="38"/>
      <c r="W180" s="148">
        <f>V180*K180</f>
        <v>0</v>
      </c>
      <c r="X180" s="148">
        <v>3.5500000000000002E-3</v>
      </c>
      <c r="Y180" s="148">
        <f>X180*K180</f>
        <v>1.219425E-2</v>
      </c>
      <c r="Z180" s="148">
        <v>0</v>
      </c>
      <c r="AA180" s="149">
        <f>Z180*K180</f>
        <v>0</v>
      </c>
      <c r="AR180" s="21" t="s">
        <v>129</v>
      </c>
      <c r="AT180" s="21" t="s">
        <v>125</v>
      </c>
      <c r="AU180" s="21" t="s">
        <v>91</v>
      </c>
      <c r="AY180" s="21" t="s">
        <v>124</v>
      </c>
      <c r="BE180" s="105">
        <f>IF(U180="základní",N180,0)</f>
        <v>0</v>
      </c>
      <c r="BF180" s="105">
        <f>IF(U180="snížená",N180,0)</f>
        <v>0</v>
      </c>
      <c r="BG180" s="105">
        <f>IF(U180="zákl. přenesená",N180,0)</f>
        <v>0</v>
      </c>
      <c r="BH180" s="105">
        <f>IF(U180="sníž. přenesená",N180,0)</f>
        <v>0</v>
      </c>
      <c r="BI180" s="105">
        <f>IF(U180="nulová",N180,0)</f>
        <v>0</v>
      </c>
      <c r="BJ180" s="21" t="s">
        <v>78</v>
      </c>
      <c r="BK180" s="105">
        <f>ROUND(L180*K180,2)</f>
        <v>0</v>
      </c>
      <c r="BL180" s="21" t="s">
        <v>129</v>
      </c>
      <c r="BM180" s="21" t="s">
        <v>238</v>
      </c>
    </row>
    <row r="181" spans="2:65" s="11" customFormat="1" ht="16.5" customHeight="1">
      <c r="B181" s="158"/>
      <c r="C181" s="159"/>
      <c r="D181" s="159"/>
      <c r="E181" s="160" t="s">
        <v>5</v>
      </c>
      <c r="F181" s="247" t="s">
        <v>210</v>
      </c>
      <c r="G181" s="248"/>
      <c r="H181" s="248"/>
      <c r="I181" s="248"/>
      <c r="J181" s="159"/>
      <c r="K181" s="160" t="s">
        <v>5</v>
      </c>
      <c r="L181" s="159"/>
      <c r="M181" s="159"/>
      <c r="N181" s="159"/>
      <c r="O181" s="159"/>
      <c r="P181" s="159"/>
      <c r="Q181" s="159"/>
      <c r="R181" s="161"/>
      <c r="T181" s="162"/>
      <c r="U181" s="159"/>
      <c r="V181" s="159"/>
      <c r="W181" s="159"/>
      <c r="X181" s="159"/>
      <c r="Y181" s="159"/>
      <c r="Z181" s="159"/>
      <c r="AA181" s="163"/>
      <c r="AT181" s="164" t="s">
        <v>132</v>
      </c>
      <c r="AU181" s="164" t="s">
        <v>91</v>
      </c>
      <c r="AV181" s="11" t="s">
        <v>78</v>
      </c>
      <c r="AW181" s="11" t="s">
        <v>29</v>
      </c>
      <c r="AX181" s="11" t="s">
        <v>70</v>
      </c>
      <c r="AY181" s="164" t="s">
        <v>124</v>
      </c>
    </row>
    <row r="182" spans="2:65" s="10" customFormat="1" ht="16.5" customHeight="1">
      <c r="B182" s="150"/>
      <c r="C182" s="151"/>
      <c r="D182" s="151"/>
      <c r="E182" s="152" t="s">
        <v>5</v>
      </c>
      <c r="F182" s="241" t="s">
        <v>239</v>
      </c>
      <c r="G182" s="242"/>
      <c r="H182" s="242"/>
      <c r="I182" s="242"/>
      <c r="J182" s="151"/>
      <c r="K182" s="153">
        <v>3.4350000000000001</v>
      </c>
      <c r="L182" s="151"/>
      <c r="M182" s="151"/>
      <c r="N182" s="151"/>
      <c r="O182" s="151"/>
      <c r="P182" s="151"/>
      <c r="Q182" s="151"/>
      <c r="R182" s="154"/>
      <c r="T182" s="155"/>
      <c r="U182" s="151"/>
      <c r="V182" s="151"/>
      <c r="W182" s="151"/>
      <c r="X182" s="151"/>
      <c r="Y182" s="151"/>
      <c r="Z182" s="151"/>
      <c r="AA182" s="156"/>
      <c r="AT182" s="157" t="s">
        <v>132</v>
      </c>
      <c r="AU182" s="157" t="s">
        <v>91</v>
      </c>
      <c r="AV182" s="10" t="s">
        <v>91</v>
      </c>
      <c r="AW182" s="10" t="s">
        <v>29</v>
      </c>
      <c r="AX182" s="10" t="s">
        <v>78</v>
      </c>
      <c r="AY182" s="157" t="s">
        <v>124</v>
      </c>
    </row>
    <row r="183" spans="2:65" s="1" customFormat="1" ht="25.5" customHeight="1">
      <c r="B183" s="123"/>
      <c r="C183" s="143" t="s">
        <v>240</v>
      </c>
      <c r="D183" s="143" t="s">
        <v>125</v>
      </c>
      <c r="E183" s="144" t="s">
        <v>241</v>
      </c>
      <c r="F183" s="223" t="s">
        <v>242</v>
      </c>
      <c r="G183" s="223"/>
      <c r="H183" s="223"/>
      <c r="I183" s="223"/>
      <c r="J183" s="145" t="s">
        <v>128</v>
      </c>
      <c r="K183" s="146">
        <v>435.36</v>
      </c>
      <c r="L183" s="224">
        <v>0</v>
      </c>
      <c r="M183" s="224"/>
      <c r="N183" s="225">
        <f>ROUND(L183*K183,2)</f>
        <v>0</v>
      </c>
      <c r="O183" s="225"/>
      <c r="P183" s="225"/>
      <c r="Q183" s="225"/>
      <c r="R183" s="124"/>
      <c r="T183" s="147" t="s">
        <v>5</v>
      </c>
      <c r="U183" s="46" t="s">
        <v>35</v>
      </c>
      <c r="V183" s="38"/>
      <c r="W183" s="148">
        <f>V183*K183</f>
        <v>0</v>
      </c>
      <c r="X183" s="148">
        <v>8.4999999999999995E-4</v>
      </c>
      <c r="Y183" s="148">
        <f>X183*K183</f>
        <v>0.370056</v>
      </c>
      <c r="Z183" s="148">
        <v>0</v>
      </c>
      <c r="AA183" s="149">
        <f>Z183*K183</f>
        <v>0</v>
      </c>
      <c r="AR183" s="21" t="s">
        <v>129</v>
      </c>
      <c r="AT183" s="21" t="s">
        <v>125</v>
      </c>
      <c r="AU183" s="21" t="s">
        <v>91</v>
      </c>
      <c r="AY183" s="21" t="s">
        <v>124</v>
      </c>
      <c r="BE183" s="105">
        <f>IF(U183="základní",N183,0)</f>
        <v>0</v>
      </c>
      <c r="BF183" s="105">
        <f>IF(U183="snížená",N183,0)</f>
        <v>0</v>
      </c>
      <c r="BG183" s="105">
        <f>IF(U183="zákl. přenesená",N183,0)</f>
        <v>0</v>
      </c>
      <c r="BH183" s="105">
        <f>IF(U183="sníž. přenesená",N183,0)</f>
        <v>0</v>
      </c>
      <c r="BI183" s="105">
        <f>IF(U183="nulová",N183,0)</f>
        <v>0</v>
      </c>
      <c r="BJ183" s="21" t="s">
        <v>78</v>
      </c>
      <c r="BK183" s="105">
        <f>ROUND(L183*K183,2)</f>
        <v>0</v>
      </c>
      <c r="BL183" s="21" t="s">
        <v>129</v>
      </c>
      <c r="BM183" s="21" t="s">
        <v>243</v>
      </c>
    </row>
    <row r="184" spans="2:65" s="10" customFormat="1" ht="16.5" customHeight="1">
      <c r="B184" s="150"/>
      <c r="C184" s="151"/>
      <c r="D184" s="151"/>
      <c r="E184" s="152" t="s">
        <v>5</v>
      </c>
      <c r="F184" s="237" t="s">
        <v>244</v>
      </c>
      <c r="G184" s="238"/>
      <c r="H184" s="238"/>
      <c r="I184" s="238"/>
      <c r="J184" s="151"/>
      <c r="K184" s="153">
        <v>435.36</v>
      </c>
      <c r="L184" s="151"/>
      <c r="M184" s="151"/>
      <c r="N184" s="151"/>
      <c r="O184" s="151"/>
      <c r="P184" s="151"/>
      <c r="Q184" s="151"/>
      <c r="R184" s="154"/>
      <c r="T184" s="155"/>
      <c r="U184" s="151"/>
      <c r="V184" s="151"/>
      <c r="W184" s="151"/>
      <c r="X184" s="151"/>
      <c r="Y184" s="151"/>
      <c r="Z184" s="151"/>
      <c r="AA184" s="156"/>
      <c r="AT184" s="157" t="s">
        <v>132</v>
      </c>
      <c r="AU184" s="157" t="s">
        <v>91</v>
      </c>
      <c r="AV184" s="10" t="s">
        <v>91</v>
      </c>
      <c r="AW184" s="10" t="s">
        <v>29</v>
      </c>
      <c r="AX184" s="10" t="s">
        <v>78</v>
      </c>
      <c r="AY184" s="157" t="s">
        <v>124</v>
      </c>
    </row>
    <row r="185" spans="2:65" s="1" customFormat="1" ht="25.5" customHeight="1">
      <c r="B185" s="123"/>
      <c r="C185" s="143" t="s">
        <v>10</v>
      </c>
      <c r="D185" s="143" t="s">
        <v>125</v>
      </c>
      <c r="E185" s="144" t="s">
        <v>245</v>
      </c>
      <c r="F185" s="223" t="s">
        <v>246</v>
      </c>
      <c r="G185" s="223"/>
      <c r="H185" s="223"/>
      <c r="I185" s="223"/>
      <c r="J185" s="145" t="s">
        <v>128</v>
      </c>
      <c r="K185" s="146">
        <v>435.36</v>
      </c>
      <c r="L185" s="224">
        <v>0</v>
      </c>
      <c r="M185" s="224"/>
      <c r="N185" s="225">
        <f>ROUND(L185*K185,2)</f>
        <v>0</v>
      </c>
      <c r="O185" s="225"/>
      <c r="P185" s="225"/>
      <c r="Q185" s="225"/>
      <c r="R185" s="124"/>
      <c r="T185" s="147" t="s">
        <v>5</v>
      </c>
      <c r="U185" s="46" t="s">
        <v>35</v>
      </c>
      <c r="V185" s="38"/>
      <c r="W185" s="148">
        <f>V185*K185</f>
        <v>0</v>
      </c>
      <c r="X185" s="148">
        <v>0</v>
      </c>
      <c r="Y185" s="148">
        <f>X185*K185</f>
        <v>0</v>
      </c>
      <c r="Z185" s="148">
        <v>0</v>
      </c>
      <c r="AA185" s="149">
        <f>Z185*K185</f>
        <v>0</v>
      </c>
      <c r="AR185" s="21" t="s">
        <v>129</v>
      </c>
      <c r="AT185" s="21" t="s">
        <v>125</v>
      </c>
      <c r="AU185" s="21" t="s">
        <v>91</v>
      </c>
      <c r="AY185" s="21" t="s">
        <v>124</v>
      </c>
      <c r="BE185" s="105">
        <f>IF(U185="základní",N185,0)</f>
        <v>0</v>
      </c>
      <c r="BF185" s="105">
        <f>IF(U185="snížená",N185,0)</f>
        <v>0</v>
      </c>
      <c r="BG185" s="105">
        <f>IF(U185="zákl. přenesená",N185,0)</f>
        <v>0</v>
      </c>
      <c r="BH185" s="105">
        <f>IF(U185="sníž. přenesená",N185,0)</f>
        <v>0</v>
      </c>
      <c r="BI185" s="105">
        <f>IF(U185="nulová",N185,0)</f>
        <v>0</v>
      </c>
      <c r="BJ185" s="21" t="s">
        <v>78</v>
      </c>
      <c r="BK185" s="105">
        <f>ROUND(L185*K185,2)</f>
        <v>0</v>
      </c>
      <c r="BL185" s="21" t="s">
        <v>129</v>
      </c>
      <c r="BM185" s="21" t="s">
        <v>247</v>
      </c>
    </row>
    <row r="186" spans="2:65" s="1" customFormat="1" ht="25.5" customHeight="1">
      <c r="B186" s="123"/>
      <c r="C186" s="143" t="s">
        <v>248</v>
      </c>
      <c r="D186" s="143" t="s">
        <v>125</v>
      </c>
      <c r="E186" s="144" t="s">
        <v>249</v>
      </c>
      <c r="F186" s="223" t="s">
        <v>250</v>
      </c>
      <c r="G186" s="223"/>
      <c r="H186" s="223"/>
      <c r="I186" s="223"/>
      <c r="J186" s="145" t="s">
        <v>162</v>
      </c>
      <c r="K186" s="146">
        <v>139.328</v>
      </c>
      <c r="L186" s="224">
        <v>0</v>
      </c>
      <c r="M186" s="224"/>
      <c r="N186" s="225">
        <f>ROUND(L186*K186,2)</f>
        <v>0</v>
      </c>
      <c r="O186" s="225"/>
      <c r="P186" s="225"/>
      <c r="Q186" s="225"/>
      <c r="R186" s="124"/>
      <c r="T186" s="147" t="s">
        <v>5</v>
      </c>
      <c r="U186" s="46" t="s">
        <v>35</v>
      </c>
      <c r="V186" s="38"/>
      <c r="W186" s="148">
        <f>V186*K186</f>
        <v>0</v>
      </c>
      <c r="X186" s="148">
        <v>0</v>
      </c>
      <c r="Y186" s="148">
        <f>X186*K186</f>
        <v>0</v>
      </c>
      <c r="Z186" s="148">
        <v>0</v>
      </c>
      <c r="AA186" s="149">
        <f>Z186*K186</f>
        <v>0</v>
      </c>
      <c r="AR186" s="21" t="s">
        <v>129</v>
      </c>
      <c r="AT186" s="21" t="s">
        <v>125</v>
      </c>
      <c r="AU186" s="21" t="s">
        <v>91</v>
      </c>
      <c r="AY186" s="21" t="s">
        <v>124</v>
      </c>
      <c r="BE186" s="105">
        <f>IF(U186="základní",N186,0)</f>
        <v>0</v>
      </c>
      <c r="BF186" s="105">
        <f>IF(U186="snížená",N186,0)</f>
        <v>0</v>
      </c>
      <c r="BG186" s="105">
        <f>IF(U186="zákl. přenesená",N186,0)</f>
        <v>0</v>
      </c>
      <c r="BH186" s="105">
        <f>IF(U186="sníž. přenesená",N186,0)</f>
        <v>0</v>
      </c>
      <c r="BI186" s="105">
        <f>IF(U186="nulová",N186,0)</f>
        <v>0</v>
      </c>
      <c r="BJ186" s="21" t="s">
        <v>78</v>
      </c>
      <c r="BK186" s="105">
        <f>ROUND(L186*K186,2)</f>
        <v>0</v>
      </c>
      <c r="BL186" s="21" t="s">
        <v>129</v>
      </c>
      <c r="BM186" s="21" t="s">
        <v>251</v>
      </c>
    </row>
    <row r="187" spans="2:65" s="10" customFormat="1" ht="16.5" customHeight="1">
      <c r="B187" s="150"/>
      <c r="C187" s="151"/>
      <c r="D187" s="151"/>
      <c r="E187" s="152" t="s">
        <v>5</v>
      </c>
      <c r="F187" s="237" t="s">
        <v>252</v>
      </c>
      <c r="G187" s="238"/>
      <c r="H187" s="238"/>
      <c r="I187" s="238"/>
      <c r="J187" s="151"/>
      <c r="K187" s="153">
        <v>139.328</v>
      </c>
      <c r="L187" s="151"/>
      <c r="M187" s="151"/>
      <c r="N187" s="151"/>
      <c r="O187" s="151"/>
      <c r="P187" s="151"/>
      <c r="Q187" s="151"/>
      <c r="R187" s="154"/>
      <c r="T187" s="155"/>
      <c r="U187" s="151"/>
      <c r="V187" s="151"/>
      <c r="W187" s="151"/>
      <c r="X187" s="151"/>
      <c r="Y187" s="151"/>
      <c r="Z187" s="151"/>
      <c r="AA187" s="156"/>
      <c r="AT187" s="157" t="s">
        <v>132</v>
      </c>
      <c r="AU187" s="157" t="s">
        <v>91</v>
      </c>
      <c r="AV187" s="10" t="s">
        <v>91</v>
      </c>
      <c r="AW187" s="10" t="s">
        <v>29</v>
      </c>
      <c r="AX187" s="10" t="s">
        <v>78</v>
      </c>
      <c r="AY187" s="157" t="s">
        <v>124</v>
      </c>
    </row>
    <row r="188" spans="2:65" s="1" customFormat="1" ht="25.5" customHeight="1">
      <c r="B188" s="123"/>
      <c r="C188" s="143" t="s">
        <v>253</v>
      </c>
      <c r="D188" s="143" t="s">
        <v>125</v>
      </c>
      <c r="E188" s="144" t="s">
        <v>254</v>
      </c>
      <c r="F188" s="223" t="s">
        <v>255</v>
      </c>
      <c r="G188" s="223"/>
      <c r="H188" s="223"/>
      <c r="I188" s="223"/>
      <c r="J188" s="145" t="s">
        <v>162</v>
      </c>
      <c r="K188" s="146">
        <v>420.79599999999999</v>
      </c>
      <c r="L188" s="224">
        <v>0</v>
      </c>
      <c r="M188" s="224"/>
      <c r="N188" s="225">
        <f>ROUND(L188*K188,2)</f>
        <v>0</v>
      </c>
      <c r="O188" s="225"/>
      <c r="P188" s="225"/>
      <c r="Q188" s="225"/>
      <c r="R188" s="124"/>
      <c r="T188" s="147" t="s">
        <v>5</v>
      </c>
      <c r="U188" s="46" t="s">
        <v>35</v>
      </c>
      <c r="V188" s="38"/>
      <c r="W188" s="148">
        <f>V188*K188</f>
        <v>0</v>
      </c>
      <c r="X188" s="148">
        <v>0</v>
      </c>
      <c r="Y188" s="148">
        <f>X188*K188</f>
        <v>0</v>
      </c>
      <c r="Z188" s="148">
        <v>0</v>
      </c>
      <c r="AA188" s="149">
        <f>Z188*K188</f>
        <v>0</v>
      </c>
      <c r="AR188" s="21" t="s">
        <v>129</v>
      </c>
      <c r="AT188" s="21" t="s">
        <v>125</v>
      </c>
      <c r="AU188" s="21" t="s">
        <v>91</v>
      </c>
      <c r="AY188" s="21" t="s">
        <v>124</v>
      </c>
      <c r="BE188" s="105">
        <f>IF(U188="základní",N188,0)</f>
        <v>0</v>
      </c>
      <c r="BF188" s="105">
        <f>IF(U188="snížená",N188,0)</f>
        <v>0</v>
      </c>
      <c r="BG188" s="105">
        <f>IF(U188="zákl. přenesená",N188,0)</f>
        <v>0</v>
      </c>
      <c r="BH188" s="105">
        <f>IF(U188="sníž. přenesená",N188,0)</f>
        <v>0</v>
      </c>
      <c r="BI188" s="105">
        <f>IF(U188="nulová",N188,0)</f>
        <v>0</v>
      </c>
      <c r="BJ188" s="21" t="s">
        <v>78</v>
      </c>
      <c r="BK188" s="105">
        <f>ROUND(L188*K188,2)</f>
        <v>0</v>
      </c>
      <c r="BL188" s="21" t="s">
        <v>129</v>
      </c>
      <c r="BM188" s="21" t="s">
        <v>256</v>
      </c>
    </row>
    <row r="189" spans="2:65" s="11" customFormat="1" ht="25.5" customHeight="1">
      <c r="B189" s="158"/>
      <c r="C189" s="159"/>
      <c r="D189" s="159"/>
      <c r="E189" s="160" t="s">
        <v>5</v>
      </c>
      <c r="F189" s="247" t="s">
        <v>257</v>
      </c>
      <c r="G189" s="248"/>
      <c r="H189" s="248"/>
      <c r="I189" s="248"/>
      <c r="J189" s="159"/>
      <c r="K189" s="160" t="s">
        <v>5</v>
      </c>
      <c r="L189" s="159"/>
      <c r="M189" s="159"/>
      <c r="N189" s="159"/>
      <c r="O189" s="159"/>
      <c r="P189" s="159"/>
      <c r="Q189" s="159"/>
      <c r="R189" s="161"/>
      <c r="T189" s="162"/>
      <c r="U189" s="159"/>
      <c r="V189" s="159"/>
      <c r="W189" s="159"/>
      <c r="X189" s="159"/>
      <c r="Y189" s="159"/>
      <c r="Z189" s="159"/>
      <c r="AA189" s="163"/>
      <c r="AT189" s="164" t="s">
        <v>132</v>
      </c>
      <c r="AU189" s="164" t="s">
        <v>91</v>
      </c>
      <c r="AV189" s="11" t="s">
        <v>78</v>
      </c>
      <c r="AW189" s="11" t="s">
        <v>29</v>
      </c>
      <c r="AX189" s="11" t="s">
        <v>70</v>
      </c>
      <c r="AY189" s="164" t="s">
        <v>124</v>
      </c>
    </row>
    <row r="190" spans="2:65" s="10" customFormat="1" ht="16.5" customHeight="1">
      <c r="B190" s="150"/>
      <c r="C190" s="151"/>
      <c r="D190" s="151"/>
      <c r="E190" s="152" t="s">
        <v>5</v>
      </c>
      <c r="F190" s="241" t="s">
        <v>258</v>
      </c>
      <c r="G190" s="242"/>
      <c r="H190" s="242"/>
      <c r="I190" s="242"/>
      <c r="J190" s="151"/>
      <c r="K190" s="153">
        <v>420.79599999999999</v>
      </c>
      <c r="L190" s="151"/>
      <c r="M190" s="151"/>
      <c r="N190" s="151"/>
      <c r="O190" s="151"/>
      <c r="P190" s="151"/>
      <c r="Q190" s="151"/>
      <c r="R190" s="154"/>
      <c r="T190" s="155"/>
      <c r="U190" s="151"/>
      <c r="V190" s="151"/>
      <c r="W190" s="151"/>
      <c r="X190" s="151"/>
      <c r="Y190" s="151"/>
      <c r="Z190" s="151"/>
      <c r="AA190" s="156"/>
      <c r="AT190" s="157" t="s">
        <v>132</v>
      </c>
      <c r="AU190" s="157" t="s">
        <v>91</v>
      </c>
      <c r="AV190" s="10" t="s">
        <v>91</v>
      </c>
      <c r="AW190" s="10" t="s">
        <v>29</v>
      </c>
      <c r="AX190" s="10" t="s">
        <v>78</v>
      </c>
      <c r="AY190" s="157" t="s">
        <v>124</v>
      </c>
    </row>
    <row r="191" spans="2:65" s="1" customFormat="1" ht="25.5" customHeight="1">
      <c r="B191" s="123"/>
      <c r="C191" s="143" t="s">
        <v>259</v>
      </c>
      <c r="D191" s="143" t="s">
        <v>125</v>
      </c>
      <c r="E191" s="144" t="s">
        <v>260</v>
      </c>
      <c r="F191" s="223" t="s">
        <v>261</v>
      </c>
      <c r="G191" s="223"/>
      <c r="H191" s="223"/>
      <c r="I191" s="223"/>
      <c r="J191" s="145" t="s">
        <v>162</v>
      </c>
      <c r="K191" s="146">
        <v>21.187999999999999</v>
      </c>
      <c r="L191" s="224">
        <v>0</v>
      </c>
      <c r="M191" s="224"/>
      <c r="N191" s="225">
        <f>ROUND(L191*K191,2)</f>
        <v>0</v>
      </c>
      <c r="O191" s="225"/>
      <c r="P191" s="225"/>
      <c r="Q191" s="225"/>
      <c r="R191" s="124"/>
      <c r="T191" s="147" t="s">
        <v>5</v>
      </c>
      <c r="U191" s="46" t="s">
        <v>35</v>
      </c>
      <c r="V191" s="38"/>
      <c r="W191" s="148">
        <f>V191*K191</f>
        <v>0</v>
      </c>
      <c r="X191" s="148">
        <v>0</v>
      </c>
      <c r="Y191" s="148">
        <f>X191*K191</f>
        <v>0</v>
      </c>
      <c r="Z191" s="148">
        <v>0</v>
      </c>
      <c r="AA191" s="149">
        <f>Z191*K191</f>
        <v>0</v>
      </c>
      <c r="AR191" s="21" t="s">
        <v>129</v>
      </c>
      <c r="AT191" s="21" t="s">
        <v>125</v>
      </c>
      <c r="AU191" s="21" t="s">
        <v>91</v>
      </c>
      <c r="AY191" s="21" t="s">
        <v>124</v>
      </c>
      <c r="BE191" s="105">
        <f>IF(U191="základní",N191,0)</f>
        <v>0</v>
      </c>
      <c r="BF191" s="105">
        <f>IF(U191="snížená",N191,0)</f>
        <v>0</v>
      </c>
      <c r="BG191" s="105">
        <f>IF(U191="zákl. přenesená",N191,0)</f>
        <v>0</v>
      </c>
      <c r="BH191" s="105">
        <f>IF(U191="sníž. přenesená",N191,0)</f>
        <v>0</v>
      </c>
      <c r="BI191" s="105">
        <f>IF(U191="nulová",N191,0)</f>
        <v>0</v>
      </c>
      <c r="BJ191" s="21" t="s">
        <v>78</v>
      </c>
      <c r="BK191" s="105">
        <f>ROUND(L191*K191,2)</f>
        <v>0</v>
      </c>
      <c r="BL191" s="21" t="s">
        <v>129</v>
      </c>
      <c r="BM191" s="21" t="s">
        <v>262</v>
      </c>
    </row>
    <row r="192" spans="2:65" s="11" customFormat="1" ht="16.5" customHeight="1">
      <c r="B192" s="158"/>
      <c r="C192" s="159"/>
      <c r="D192" s="159"/>
      <c r="E192" s="160" t="s">
        <v>5</v>
      </c>
      <c r="F192" s="247" t="s">
        <v>263</v>
      </c>
      <c r="G192" s="248"/>
      <c r="H192" s="248"/>
      <c r="I192" s="248"/>
      <c r="J192" s="159"/>
      <c r="K192" s="160" t="s">
        <v>5</v>
      </c>
      <c r="L192" s="159"/>
      <c r="M192" s="159"/>
      <c r="N192" s="159"/>
      <c r="O192" s="159"/>
      <c r="P192" s="159"/>
      <c r="Q192" s="159"/>
      <c r="R192" s="161"/>
      <c r="T192" s="162"/>
      <c r="U192" s="159"/>
      <c r="V192" s="159"/>
      <c r="W192" s="159"/>
      <c r="X192" s="159"/>
      <c r="Y192" s="159"/>
      <c r="Z192" s="159"/>
      <c r="AA192" s="163"/>
      <c r="AT192" s="164" t="s">
        <v>132</v>
      </c>
      <c r="AU192" s="164" t="s">
        <v>91</v>
      </c>
      <c r="AV192" s="11" t="s">
        <v>78</v>
      </c>
      <c r="AW192" s="11" t="s">
        <v>29</v>
      </c>
      <c r="AX192" s="11" t="s">
        <v>70</v>
      </c>
      <c r="AY192" s="164" t="s">
        <v>124</v>
      </c>
    </row>
    <row r="193" spans="2:65" s="10" customFormat="1" ht="16.5" customHeight="1">
      <c r="B193" s="150"/>
      <c r="C193" s="151"/>
      <c r="D193" s="151"/>
      <c r="E193" s="152" t="s">
        <v>5</v>
      </c>
      <c r="F193" s="241" t="s">
        <v>264</v>
      </c>
      <c r="G193" s="242"/>
      <c r="H193" s="242"/>
      <c r="I193" s="242"/>
      <c r="J193" s="151"/>
      <c r="K193" s="153">
        <v>21.187999999999999</v>
      </c>
      <c r="L193" s="151"/>
      <c r="M193" s="151"/>
      <c r="N193" s="151"/>
      <c r="O193" s="151"/>
      <c r="P193" s="151"/>
      <c r="Q193" s="151"/>
      <c r="R193" s="154"/>
      <c r="T193" s="155"/>
      <c r="U193" s="151"/>
      <c r="V193" s="151"/>
      <c r="W193" s="151"/>
      <c r="X193" s="151"/>
      <c r="Y193" s="151"/>
      <c r="Z193" s="151"/>
      <c r="AA193" s="156"/>
      <c r="AT193" s="157" t="s">
        <v>132</v>
      </c>
      <c r="AU193" s="157" t="s">
        <v>91</v>
      </c>
      <c r="AV193" s="10" t="s">
        <v>91</v>
      </c>
      <c r="AW193" s="10" t="s">
        <v>29</v>
      </c>
      <c r="AX193" s="10" t="s">
        <v>78</v>
      </c>
      <c r="AY193" s="157" t="s">
        <v>124</v>
      </c>
    </row>
    <row r="194" spans="2:65" s="1" customFormat="1" ht="25.5" customHeight="1">
      <c r="B194" s="123"/>
      <c r="C194" s="143" t="s">
        <v>265</v>
      </c>
      <c r="D194" s="143" t="s">
        <v>125</v>
      </c>
      <c r="E194" s="144" t="s">
        <v>266</v>
      </c>
      <c r="F194" s="223" t="s">
        <v>267</v>
      </c>
      <c r="G194" s="223"/>
      <c r="H194" s="223"/>
      <c r="I194" s="223"/>
      <c r="J194" s="145" t="s">
        <v>162</v>
      </c>
      <c r="K194" s="146">
        <v>68.257999999999996</v>
      </c>
      <c r="L194" s="224">
        <v>0</v>
      </c>
      <c r="M194" s="224"/>
      <c r="N194" s="225">
        <f>ROUND(L194*K194,2)</f>
        <v>0</v>
      </c>
      <c r="O194" s="225"/>
      <c r="P194" s="225"/>
      <c r="Q194" s="225"/>
      <c r="R194" s="124"/>
      <c r="T194" s="147" t="s">
        <v>5</v>
      </c>
      <c r="U194" s="46" t="s">
        <v>35</v>
      </c>
      <c r="V194" s="38"/>
      <c r="W194" s="148">
        <f>V194*K194</f>
        <v>0</v>
      </c>
      <c r="X194" s="148">
        <v>0</v>
      </c>
      <c r="Y194" s="148">
        <f>X194*K194</f>
        <v>0</v>
      </c>
      <c r="Z194" s="148">
        <v>0</v>
      </c>
      <c r="AA194" s="149">
        <f>Z194*K194</f>
        <v>0</v>
      </c>
      <c r="AR194" s="21" t="s">
        <v>129</v>
      </c>
      <c r="AT194" s="21" t="s">
        <v>125</v>
      </c>
      <c r="AU194" s="21" t="s">
        <v>91</v>
      </c>
      <c r="AY194" s="21" t="s">
        <v>124</v>
      </c>
      <c r="BE194" s="105">
        <f>IF(U194="základní",N194,0)</f>
        <v>0</v>
      </c>
      <c r="BF194" s="105">
        <f>IF(U194="snížená",N194,0)</f>
        <v>0</v>
      </c>
      <c r="BG194" s="105">
        <f>IF(U194="zákl. přenesená",N194,0)</f>
        <v>0</v>
      </c>
      <c r="BH194" s="105">
        <f>IF(U194="sníž. přenesená",N194,0)</f>
        <v>0</v>
      </c>
      <c r="BI194" s="105">
        <f>IF(U194="nulová",N194,0)</f>
        <v>0</v>
      </c>
      <c r="BJ194" s="21" t="s">
        <v>78</v>
      </c>
      <c r="BK194" s="105">
        <f>ROUND(L194*K194,2)</f>
        <v>0</v>
      </c>
      <c r="BL194" s="21" t="s">
        <v>129</v>
      </c>
      <c r="BM194" s="21" t="s">
        <v>268</v>
      </c>
    </row>
    <row r="195" spans="2:65" s="11" customFormat="1" ht="16.5" customHeight="1">
      <c r="B195" s="158"/>
      <c r="C195" s="159"/>
      <c r="D195" s="159"/>
      <c r="E195" s="160" t="s">
        <v>5</v>
      </c>
      <c r="F195" s="247" t="s">
        <v>269</v>
      </c>
      <c r="G195" s="248"/>
      <c r="H195" s="248"/>
      <c r="I195" s="248"/>
      <c r="J195" s="159"/>
      <c r="K195" s="160" t="s">
        <v>5</v>
      </c>
      <c r="L195" s="159"/>
      <c r="M195" s="159"/>
      <c r="N195" s="159"/>
      <c r="O195" s="159"/>
      <c r="P195" s="159"/>
      <c r="Q195" s="159"/>
      <c r="R195" s="161"/>
      <c r="T195" s="162"/>
      <c r="U195" s="159"/>
      <c r="V195" s="159"/>
      <c r="W195" s="159"/>
      <c r="X195" s="159"/>
      <c r="Y195" s="159"/>
      <c r="Z195" s="159"/>
      <c r="AA195" s="163"/>
      <c r="AT195" s="164" t="s">
        <v>132</v>
      </c>
      <c r="AU195" s="164" t="s">
        <v>91</v>
      </c>
      <c r="AV195" s="11" t="s">
        <v>78</v>
      </c>
      <c r="AW195" s="11" t="s">
        <v>29</v>
      </c>
      <c r="AX195" s="11" t="s">
        <v>70</v>
      </c>
      <c r="AY195" s="164" t="s">
        <v>124</v>
      </c>
    </row>
    <row r="196" spans="2:65" s="10" customFormat="1" ht="16.5" customHeight="1">
      <c r="B196" s="150"/>
      <c r="C196" s="151"/>
      <c r="D196" s="151"/>
      <c r="E196" s="152" t="s">
        <v>5</v>
      </c>
      <c r="F196" s="241" t="s">
        <v>270</v>
      </c>
      <c r="G196" s="242"/>
      <c r="H196" s="242"/>
      <c r="I196" s="242"/>
      <c r="J196" s="151"/>
      <c r="K196" s="153">
        <v>68.257999999999996</v>
      </c>
      <c r="L196" s="151"/>
      <c r="M196" s="151"/>
      <c r="N196" s="151"/>
      <c r="O196" s="151"/>
      <c r="P196" s="151"/>
      <c r="Q196" s="151"/>
      <c r="R196" s="154"/>
      <c r="T196" s="155"/>
      <c r="U196" s="151"/>
      <c r="V196" s="151"/>
      <c r="W196" s="151"/>
      <c r="X196" s="151"/>
      <c r="Y196" s="151"/>
      <c r="Z196" s="151"/>
      <c r="AA196" s="156"/>
      <c r="AT196" s="157" t="s">
        <v>132</v>
      </c>
      <c r="AU196" s="157" t="s">
        <v>91</v>
      </c>
      <c r="AV196" s="10" t="s">
        <v>91</v>
      </c>
      <c r="AW196" s="10" t="s">
        <v>29</v>
      </c>
      <c r="AX196" s="10" t="s">
        <v>78</v>
      </c>
      <c r="AY196" s="157" t="s">
        <v>124</v>
      </c>
    </row>
    <row r="197" spans="2:65" s="1" customFormat="1" ht="38.25" customHeight="1">
      <c r="B197" s="123"/>
      <c r="C197" s="143" t="s">
        <v>271</v>
      </c>
      <c r="D197" s="143" t="s">
        <v>125</v>
      </c>
      <c r="E197" s="144" t="s">
        <v>272</v>
      </c>
      <c r="F197" s="223" t="s">
        <v>273</v>
      </c>
      <c r="G197" s="223"/>
      <c r="H197" s="223"/>
      <c r="I197" s="223"/>
      <c r="J197" s="145" t="s">
        <v>162</v>
      </c>
      <c r="K197" s="146">
        <v>1023.87</v>
      </c>
      <c r="L197" s="224">
        <v>0</v>
      </c>
      <c r="M197" s="224"/>
      <c r="N197" s="225">
        <f>ROUND(L197*K197,2)</f>
        <v>0</v>
      </c>
      <c r="O197" s="225"/>
      <c r="P197" s="225"/>
      <c r="Q197" s="225"/>
      <c r="R197" s="124"/>
      <c r="T197" s="147" t="s">
        <v>5</v>
      </c>
      <c r="U197" s="46" t="s">
        <v>35</v>
      </c>
      <c r="V197" s="38"/>
      <c r="W197" s="148">
        <f>V197*K197</f>
        <v>0</v>
      </c>
      <c r="X197" s="148">
        <v>0</v>
      </c>
      <c r="Y197" s="148">
        <f>X197*K197</f>
        <v>0</v>
      </c>
      <c r="Z197" s="148">
        <v>0</v>
      </c>
      <c r="AA197" s="149">
        <f>Z197*K197</f>
        <v>0</v>
      </c>
      <c r="AR197" s="21" t="s">
        <v>129</v>
      </c>
      <c r="AT197" s="21" t="s">
        <v>125</v>
      </c>
      <c r="AU197" s="21" t="s">
        <v>91</v>
      </c>
      <c r="AY197" s="21" t="s">
        <v>124</v>
      </c>
      <c r="BE197" s="105">
        <f>IF(U197="základní",N197,0)</f>
        <v>0</v>
      </c>
      <c r="BF197" s="105">
        <f>IF(U197="snížená",N197,0)</f>
        <v>0</v>
      </c>
      <c r="BG197" s="105">
        <f>IF(U197="zákl. přenesená",N197,0)</f>
        <v>0</v>
      </c>
      <c r="BH197" s="105">
        <f>IF(U197="sníž. přenesená",N197,0)</f>
        <v>0</v>
      </c>
      <c r="BI197" s="105">
        <f>IF(U197="nulová",N197,0)</f>
        <v>0</v>
      </c>
      <c r="BJ197" s="21" t="s">
        <v>78</v>
      </c>
      <c r="BK197" s="105">
        <f>ROUND(L197*K197,2)</f>
        <v>0</v>
      </c>
      <c r="BL197" s="21" t="s">
        <v>129</v>
      </c>
      <c r="BM197" s="21" t="s">
        <v>274</v>
      </c>
    </row>
    <row r="198" spans="2:65" s="10" customFormat="1" ht="16.5" customHeight="1">
      <c r="B198" s="150"/>
      <c r="C198" s="151"/>
      <c r="D198" s="151"/>
      <c r="E198" s="152" t="s">
        <v>5</v>
      </c>
      <c r="F198" s="237" t="s">
        <v>275</v>
      </c>
      <c r="G198" s="238"/>
      <c r="H198" s="238"/>
      <c r="I198" s="238"/>
      <c r="J198" s="151"/>
      <c r="K198" s="153">
        <v>1023.87</v>
      </c>
      <c r="L198" s="151"/>
      <c r="M198" s="151"/>
      <c r="N198" s="151"/>
      <c r="O198" s="151"/>
      <c r="P198" s="151"/>
      <c r="Q198" s="151"/>
      <c r="R198" s="154"/>
      <c r="T198" s="155"/>
      <c r="U198" s="151"/>
      <c r="V198" s="151"/>
      <c r="W198" s="151"/>
      <c r="X198" s="151"/>
      <c r="Y198" s="151"/>
      <c r="Z198" s="151"/>
      <c r="AA198" s="156"/>
      <c r="AT198" s="157" t="s">
        <v>132</v>
      </c>
      <c r="AU198" s="157" t="s">
        <v>91</v>
      </c>
      <c r="AV198" s="10" t="s">
        <v>91</v>
      </c>
      <c r="AW198" s="10" t="s">
        <v>29</v>
      </c>
      <c r="AX198" s="10" t="s">
        <v>78</v>
      </c>
      <c r="AY198" s="157" t="s">
        <v>124</v>
      </c>
    </row>
    <row r="199" spans="2:65" s="1" customFormat="1" ht="25.5" customHeight="1">
      <c r="B199" s="123"/>
      <c r="C199" s="143" t="s">
        <v>276</v>
      </c>
      <c r="D199" s="143" t="s">
        <v>125</v>
      </c>
      <c r="E199" s="144" t="s">
        <v>277</v>
      </c>
      <c r="F199" s="223" t="s">
        <v>278</v>
      </c>
      <c r="G199" s="223"/>
      <c r="H199" s="223"/>
      <c r="I199" s="223"/>
      <c r="J199" s="145" t="s">
        <v>162</v>
      </c>
      <c r="K199" s="146">
        <v>210.398</v>
      </c>
      <c r="L199" s="224">
        <v>0</v>
      </c>
      <c r="M199" s="224"/>
      <c r="N199" s="225">
        <f>ROUND(L199*K199,2)</f>
        <v>0</v>
      </c>
      <c r="O199" s="225"/>
      <c r="P199" s="225"/>
      <c r="Q199" s="225"/>
      <c r="R199" s="124"/>
      <c r="T199" s="147" t="s">
        <v>5</v>
      </c>
      <c r="U199" s="46" t="s">
        <v>35</v>
      </c>
      <c r="V199" s="38"/>
      <c r="W199" s="148">
        <f>V199*K199</f>
        <v>0</v>
      </c>
      <c r="X199" s="148">
        <v>0</v>
      </c>
      <c r="Y199" s="148">
        <f>X199*K199</f>
        <v>0</v>
      </c>
      <c r="Z199" s="148">
        <v>0</v>
      </c>
      <c r="AA199" s="149">
        <f>Z199*K199</f>
        <v>0</v>
      </c>
      <c r="AR199" s="21" t="s">
        <v>129</v>
      </c>
      <c r="AT199" s="21" t="s">
        <v>125</v>
      </c>
      <c r="AU199" s="21" t="s">
        <v>91</v>
      </c>
      <c r="AY199" s="21" t="s">
        <v>124</v>
      </c>
      <c r="BE199" s="105">
        <f>IF(U199="základní",N199,0)</f>
        <v>0</v>
      </c>
      <c r="BF199" s="105">
        <f>IF(U199="snížená",N199,0)</f>
        <v>0</v>
      </c>
      <c r="BG199" s="105">
        <f>IF(U199="zákl. přenesená",N199,0)</f>
        <v>0</v>
      </c>
      <c r="BH199" s="105">
        <f>IF(U199="sníž. přenesená",N199,0)</f>
        <v>0</v>
      </c>
      <c r="BI199" s="105">
        <f>IF(U199="nulová",N199,0)</f>
        <v>0</v>
      </c>
      <c r="BJ199" s="21" t="s">
        <v>78</v>
      </c>
      <c r="BK199" s="105">
        <f>ROUND(L199*K199,2)</f>
        <v>0</v>
      </c>
      <c r="BL199" s="21" t="s">
        <v>129</v>
      </c>
      <c r="BM199" s="21" t="s">
        <v>279</v>
      </c>
    </row>
    <row r="200" spans="2:65" s="11" customFormat="1" ht="16.5" customHeight="1">
      <c r="B200" s="158"/>
      <c r="C200" s="159"/>
      <c r="D200" s="159"/>
      <c r="E200" s="160" t="s">
        <v>5</v>
      </c>
      <c r="F200" s="247" t="s">
        <v>280</v>
      </c>
      <c r="G200" s="248"/>
      <c r="H200" s="248"/>
      <c r="I200" s="248"/>
      <c r="J200" s="159"/>
      <c r="K200" s="160" t="s">
        <v>5</v>
      </c>
      <c r="L200" s="159"/>
      <c r="M200" s="159"/>
      <c r="N200" s="159"/>
      <c r="O200" s="159"/>
      <c r="P200" s="159"/>
      <c r="Q200" s="159"/>
      <c r="R200" s="161"/>
      <c r="T200" s="162"/>
      <c r="U200" s="159"/>
      <c r="V200" s="159"/>
      <c r="W200" s="159"/>
      <c r="X200" s="159"/>
      <c r="Y200" s="159"/>
      <c r="Z200" s="159"/>
      <c r="AA200" s="163"/>
      <c r="AT200" s="164" t="s">
        <v>132</v>
      </c>
      <c r="AU200" s="164" t="s">
        <v>91</v>
      </c>
      <c r="AV200" s="11" t="s">
        <v>78</v>
      </c>
      <c r="AW200" s="11" t="s">
        <v>29</v>
      </c>
      <c r="AX200" s="11" t="s">
        <v>70</v>
      </c>
      <c r="AY200" s="164" t="s">
        <v>124</v>
      </c>
    </row>
    <row r="201" spans="2:65" s="10" customFormat="1" ht="16.5" customHeight="1">
      <c r="B201" s="150"/>
      <c r="C201" s="151"/>
      <c r="D201" s="151"/>
      <c r="E201" s="152" t="s">
        <v>5</v>
      </c>
      <c r="F201" s="241" t="s">
        <v>281</v>
      </c>
      <c r="G201" s="242"/>
      <c r="H201" s="242"/>
      <c r="I201" s="242"/>
      <c r="J201" s="151"/>
      <c r="K201" s="153">
        <v>210.398</v>
      </c>
      <c r="L201" s="151"/>
      <c r="M201" s="151"/>
      <c r="N201" s="151"/>
      <c r="O201" s="151"/>
      <c r="P201" s="151"/>
      <c r="Q201" s="151"/>
      <c r="R201" s="154"/>
      <c r="T201" s="155"/>
      <c r="U201" s="151"/>
      <c r="V201" s="151"/>
      <c r="W201" s="151"/>
      <c r="X201" s="151"/>
      <c r="Y201" s="151"/>
      <c r="Z201" s="151"/>
      <c r="AA201" s="156"/>
      <c r="AT201" s="157" t="s">
        <v>132</v>
      </c>
      <c r="AU201" s="157" t="s">
        <v>91</v>
      </c>
      <c r="AV201" s="10" t="s">
        <v>91</v>
      </c>
      <c r="AW201" s="10" t="s">
        <v>29</v>
      </c>
      <c r="AX201" s="10" t="s">
        <v>78</v>
      </c>
      <c r="AY201" s="157" t="s">
        <v>124</v>
      </c>
    </row>
    <row r="202" spans="2:65" s="1" customFormat="1" ht="16.5" customHeight="1">
      <c r="B202" s="123"/>
      <c r="C202" s="143" t="s">
        <v>282</v>
      </c>
      <c r="D202" s="143" t="s">
        <v>125</v>
      </c>
      <c r="E202" s="144" t="s">
        <v>283</v>
      </c>
      <c r="F202" s="223" t="s">
        <v>284</v>
      </c>
      <c r="G202" s="223"/>
      <c r="H202" s="223"/>
      <c r="I202" s="223"/>
      <c r="J202" s="145" t="s">
        <v>162</v>
      </c>
      <c r="K202" s="146">
        <v>89.445999999999998</v>
      </c>
      <c r="L202" s="224">
        <v>0</v>
      </c>
      <c r="M202" s="224"/>
      <c r="N202" s="225">
        <f>ROUND(L202*K202,2)</f>
        <v>0</v>
      </c>
      <c r="O202" s="225"/>
      <c r="P202" s="225"/>
      <c r="Q202" s="225"/>
      <c r="R202" s="124"/>
      <c r="T202" s="147" t="s">
        <v>5</v>
      </c>
      <c r="U202" s="46" t="s">
        <v>35</v>
      </c>
      <c r="V202" s="38"/>
      <c r="W202" s="148">
        <f>V202*K202</f>
        <v>0</v>
      </c>
      <c r="X202" s="148">
        <v>0</v>
      </c>
      <c r="Y202" s="148">
        <f>X202*K202</f>
        <v>0</v>
      </c>
      <c r="Z202" s="148">
        <v>0</v>
      </c>
      <c r="AA202" s="149">
        <f>Z202*K202</f>
        <v>0</v>
      </c>
      <c r="AR202" s="21" t="s">
        <v>129</v>
      </c>
      <c r="AT202" s="21" t="s">
        <v>125</v>
      </c>
      <c r="AU202" s="21" t="s">
        <v>91</v>
      </c>
      <c r="AY202" s="21" t="s">
        <v>124</v>
      </c>
      <c r="BE202" s="105">
        <f>IF(U202="základní",N202,0)</f>
        <v>0</v>
      </c>
      <c r="BF202" s="105">
        <f>IF(U202="snížená",N202,0)</f>
        <v>0</v>
      </c>
      <c r="BG202" s="105">
        <f>IF(U202="zákl. přenesená",N202,0)</f>
        <v>0</v>
      </c>
      <c r="BH202" s="105">
        <f>IF(U202="sníž. přenesená",N202,0)</f>
        <v>0</v>
      </c>
      <c r="BI202" s="105">
        <f>IF(U202="nulová",N202,0)</f>
        <v>0</v>
      </c>
      <c r="BJ202" s="21" t="s">
        <v>78</v>
      </c>
      <c r="BK202" s="105">
        <f>ROUND(L202*K202,2)</f>
        <v>0</v>
      </c>
      <c r="BL202" s="21" t="s">
        <v>129</v>
      </c>
      <c r="BM202" s="21" t="s">
        <v>285</v>
      </c>
    </row>
    <row r="203" spans="2:65" s="11" customFormat="1" ht="16.5" customHeight="1">
      <c r="B203" s="158"/>
      <c r="C203" s="159"/>
      <c r="D203" s="159"/>
      <c r="E203" s="160" t="s">
        <v>5</v>
      </c>
      <c r="F203" s="247" t="s">
        <v>286</v>
      </c>
      <c r="G203" s="248"/>
      <c r="H203" s="248"/>
      <c r="I203" s="248"/>
      <c r="J203" s="159"/>
      <c r="K203" s="160" t="s">
        <v>5</v>
      </c>
      <c r="L203" s="159"/>
      <c r="M203" s="159"/>
      <c r="N203" s="159"/>
      <c r="O203" s="159"/>
      <c r="P203" s="159"/>
      <c r="Q203" s="159"/>
      <c r="R203" s="161"/>
      <c r="T203" s="162"/>
      <c r="U203" s="159"/>
      <c r="V203" s="159"/>
      <c r="W203" s="159"/>
      <c r="X203" s="159"/>
      <c r="Y203" s="159"/>
      <c r="Z203" s="159"/>
      <c r="AA203" s="163"/>
      <c r="AT203" s="164" t="s">
        <v>132</v>
      </c>
      <c r="AU203" s="164" t="s">
        <v>91</v>
      </c>
      <c r="AV203" s="11" t="s">
        <v>78</v>
      </c>
      <c r="AW203" s="11" t="s">
        <v>29</v>
      </c>
      <c r="AX203" s="11" t="s">
        <v>70</v>
      </c>
      <c r="AY203" s="164" t="s">
        <v>124</v>
      </c>
    </row>
    <row r="204" spans="2:65" s="10" customFormat="1" ht="16.5" customHeight="1">
      <c r="B204" s="150"/>
      <c r="C204" s="151"/>
      <c r="D204" s="151"/>
      <c r="E204" s="152" t="s">
        <v>5</v>
      </c>
      <c r="F204" s="241" t="s">
        <v>287</v>
      </c>
      <c r="G204" s="242"/>
      <c r="H204" s="242"/>
      <c r="I204" s="242"/>
      <c r="J204" s="151"/>
      <c r="K204" s="153">
        <v>68.257999999999996</v>
      </c>
      <c r="L204" s="151"/>
      <c r="M204" s="151"/>
      <c r="N204" s="151"/>
      <c r="O204" s="151"/>
      <c r="P204" s="151"/>
      <c r="Q204" s="151"/>
      <c r="R204" s="154"/>
      <c r="T204" s="155"/>
      <c r="U204" s="151"/>
      <c r="V204" s="151"/>
      <c r="W204" s="151"/>
      <c r="X204" s="151"/>
      <c r="Y204" s="151"/>
      <c r="Z204" s="151"/>
      <c r="AA204" s="156"/>
      <c r="AT204" s="157" t="s">
        <v>132</v>
      </c>
      <c r="AU204" s="157" t="s">
        <v>91</v>
      </c>
      <c r="AV204" s="10" t="s">
        <v>91</v>
      </c>
      <c r="AW204" s="10" t="s">
        <v>29</v>
      </c>
      <c r="AX204" s="10" t="s">
        <v>70</v>
      </c>
      <c r="AY204" s="157" t="s">
        <v>124</v>
      </c>
    </row>
    <row r="205" spans="2:65" s="11" customFormat="1" ht="16.5" customHeight="1">
      <c r="B205" s="158"/>
      <c r="C205" s="159"/>
      <c r="D205" s="159"/>
      <c r="E205" s="160" t="s">
        <v>5</v>
      </c>
      <c r="F205" s="239" t="s">
        <v>288</v>
      </c>
      <c r="G205" s="240"/>
      <c r="H205" s="240"/>
      <c r="I205" s="240"/>
      <c r="J205" s="159"/>
      <c r="K205" s="160" t="s">
        <v>5</v>
      </c>
      <c r="L205" s="159"/>
      <c r="M205" s="159"/>
      <c r="N205" s="159"/>
      <c r="O205" s="159"/>
      <c r="P205" s="159"/>
      <c r="Q205" s="159"/>
      <c r="R205" s="161"/>
      <c r="T205" s="162"/>
      <c r="U205" s="159"/>
      <c r="V205" s="159"/>
      <c r="W205" s="159"/>
      <c r="X205" s="159"/>
      <c r="Y205" s="159"/>
      <c r="Z205" s="159"/>
      <c r="AA205" s="163"/>
      <c r="AT205" s="164" t="s">
        <v>132</v>
      </c>
      <c r="AU205" s="164" t="s">
        <v>91</v>
      </c>
      <c r="AV205" s="11" t="s">
        <v>78</v>
      </c>
      <c r="AW205" s="11" t="s">
        <v>29</v>
      </c>
      <c r="AX205" s="11" t="s">
        <v>70</v>
      </c>
      <c r="AY205" s="164" t="s">
        <v>124</v>
      </c>
    </row>
    <row r="206" spans="2:65" s="10" customFormat="1" ht="16.5" customHeight="1">
      <c r="B206" s="150"/>
      <c r="C206" s="151"/>
      <c r="D206" s="151"/>
      <c r="E206" s="152" t="s">
        <v>5</v>
      </c>
      <c r="F206" s="241" t="s">
        <v>264</v>
      </c>
      <c r="G206" s="242"/>
      <c r="H206" s="242"/>
      <c r="I206" s="242"/>
      <c r="J206" s="151"/>
      <c r="K206" s="153">
        <v>21.187999999999999</v>
      </c>
      <c r="L206" s="151"/>
      <c r="M206" s="151"/>
      <c r="N206" s="151"/>
      <c r="O206" s="151"/>
      <c r="P206" s="151"/>
      <c r="Q206" s="151"/>
      <c r="R206" s="154"/>
      <c r="T206" s="155"/>
      <c r="U206" s="151"/>
      <c r="V206" s="151"/>
      <c r="W206" s="151"/>
      <c r="X206" s="151"/>
      <c r="Y206" s="151"/>
      <c r="Z206" s="151"/>
      <c r="AA206" s="156"/>
      <c r="AT206" s="157" t="s">
        <v>132</v>
      </c>
      <c r="AU206" s="157" t="s">
        <v>91</v>
      </c>
      <c r="AV206" s="10" t="s">
        <v>91</v>
      </c>
      <c r="AW206" s="10" t="s">
        <v>29</v>
      </c>
      <c r="AX206" s="10" t="s">
        <v>70</v>
      </c>
      <c r="AY206" s="157" t="s">
        <v>124</v>
      </c>
    </row>
    <row r="207" spans="2:65" s="12" customFormat="1" ht="16.5" customHeight="1">
      <c r="B207" s="165"/>
      <c r="C207" s="166"/>
      <c r="D207" s="166"/>
      <c r="E207" s="167" t="s">
        <v>5</v>
      </c>
      <c r="F207" s="243" t="s">
        <v>187</v>
      </c>
      <c r="G207" s="244"/>
      <c r="H207" s="244"/>
      <c r="I207" s="244"/>
      <c r="J207" s="166"/>
      <c r="K207" s="168">
        <v>89.445999999999998</v>
      </c>
      <c r="L207" s="166"/>
      <c r="M207" s="166"/>
      <c r="N207" s="166"/>
      <c r="O207" s="166"/>
      <c r="P207" s="166"/>
      <c r="Q207" s="166"/>
      <c r="R207" s="169"/>
      <c r="T207" s="170"/>
      <c r="U207" s="166"/>
      <c r="V207" s="166"/>
      <c r="W207" s="166"/>
      <c r="X207" s="166"/>
      <c r="Y207" s="166"/>
      <c r="Z207" s="166"/>
      <c r="AA207" s="171"/>
      <c r="AT207" s="172" t="s">
        <v>132</v>
      </c>
      <c r="AU207" s="172" t="s">
        <v>91</v>
      </c>
      <c r="AV207" s="12" t="s">
        <v>129</v>
      </c>
      <c r="AW207" s="12" t="s">
        <v>29</v>
      </c>
      <c r="AX207" s="12" t="s">
        <v>78</v>
      </c>
      <c r="AY207" s="172" t="s">
        <v>124</v>
      </c>
    </row>
    <row r="208" spans="2:65" s="1" customFormat="1" ht="25.5" customHeight="1">
      <c r="B208" s="123"/>
      <c r="C208" s="143" t="s">
        <v>289</v>
      </c>
      <c r="D208" s="143" t="s">
        <v>125</v>
      </c>
      <c r="E208" s="144" t="s">
        <v>290</v>
      </c>
      <c r="F208" s="223" t="s">
        <v>291</v>
      </c>
      <c r="G208" s="223"/>
      <c r="H208" s="223"/>
      <c r="I208" s="223"/>
      <c r="J208" s="145" t="s">
        <v>292</v>
      </c>
      <c r="K208" s="146">
        <v>122.864</v>
      </c>
      <c r="L208" s="224">
        <v>0</v>
      </c>
      <c r="M208" s="224"/>
      <c r="N208" s="225">
        <f>ROUND(L208*K208,2)</f>
        <v>0</v>
      </c>
      <c r="O208" s="225"/>
      <c r="P208" s="225"/>
      <c r="Q208" s="225"/>
      <c r="R208" s="124"/>
      <c r="T208" s="147" t="s">
        <v>5</v>
      </c>
      <c r="U208" s="46" t="s">
        <v>35</v>
      </c>
      <c r="V208" s="38"/>
      <c r="W208" s="148">
        <f>V208*K208</f>
        <v>0</v>
      </c>
      <c r="X208" s="148">
        <v>0</v>
      </c>
      <c r="Y208" s="148">
        <f>X208*K208</f>
        <v>0</v>
      </c>
      <c r="Z208" s="148">
        <v>0</v>
      </c>
      <c r="AA208" s="149">
        <f>Z208*K208</f>
        <v>0</v>
      </c>
      <c r="AR208" s="21" t="s">
        <v>129</v>
      </c>
      <c r="AT208" s="21" t="s">
        <v>125</v>
      </c>
      <c r="AU208" s="21" t="s">
        <v>91</v>
      </c>
      <c r="AY208" s="21" t="s">
        <v>124</v>
      </c>
      <c r="BE208" s="105">
        <f>IF(U208="základní",N208,0)</f>
        <v>0</v>
      </c>
      <c r="BF208" s="105">
        <f>IF(U208="snížená",N208,0)</f>
        <v>0</v>
      </c>
      <c r="BG208" s="105">
        <f>IF(U208="zákl. přenesená",N208,0)</f>
        <v>0</v>
      </c>
      <c r="BH208" s="105">
        <f>IF(U208="sníž. přenesená",N208,0)</f>
        <v>0</v>
      </c>
      <c r="BI208" s="105">
        <f>IF(U208="nulová",N208,0)</f>
        <v>0</v>
      </c>
      <c r="BJ208" s="21" t="s">
        <v>78</v>
      </c>
      <c r="BK208" s="105">
        <f>ROUND(L208*K208,2)</f>
        <v>0</v>
      </c>
      <c r="BL208" s="21" t="s">
        <v>129</v>
      </c>
      <c r="BM208" s="21" t="s">
        <v>293</v>
      </c>
    </row>
    <row r="209" spans="2:65" s="10" customFormat="1" ht="16.5" customHeight="1">
      <c r="B209" s="150"/>
      <c r="C209" s="151"/>
      <c r="D209" s="151"/>
      <c r="E209" s="152" t="s">
        <v>5</v>
      </c>
      <c r="F209" s="237" t="s">
        <v>294</v>
      </c>
      <c r="G209" s="238"/>
      <c r="H209" s="238"/>
      <c r="I209" s="238"/>
      <c r="J209" s="151"/>
      <c r="K209" s="153">
        <v>122.864</v>
      </c>
      <c r="L209" s="151"/>
      <c r="M209" s="151"/>
      <c r="N209" s="151"/>
      <c r="O209" s="151"/>
      <c r="P209" s="151"/>
      <c r="Q209" s="151"/>
      <c r="R209" s="154"/>
      <c r="T209" s="155"/>
      <c r="U209" s="151"/>
      <c r="V209" s="151"/>
      <c r="W209" s="151"/>
      <c r="X209" s="151"/>
      <c r="Y209" s="151"/>
      <c r="Z209" s="151"/>
      <c r="AA209" s="156"/>
      <c r="AT209" s="157" t="s">
        <v>132</v>
      </c>
      <c r="AU209" s="157" t="s">
        <v>91</v>
      </c>
      <c r="AV209" s="10" t="s">
        <v>91</v>
      </c>
      <c r="AW209" s="10" t="s">
        <v>29</v>
      </c>
      <c r="AX209" s="10" t="s">
        <v>78</v>
      </c>
      <c r="AY209" s="157" t="s">
        <v>124</v>
      </c>
    </row>
    <row r="210" spans="2:65" s="1" customFormat="1" ht="25.5" customHeight="1">
      <c r="B210" s="123"/>
      <c r="C210" s="143" t="s">
        <v>295</v>
      </c>
      <c r="D210" s="143" t="s">
        <v>125</v>
      </c>
      <c r="E210" s="144" t="s">
        <v>296</v>
      </c>
      <c r="F210" s="223" t="s">
        <v>297</v>
      </c>
      <c r="G210" s="223"/>
      <c r="H210" s="223"/>
      <c r="I210" s="223"/>
      <c r="J210" s="145" t="s">
        <v>162</v>
      </c>
      <c r="K210" s="146">
        <v>210.398</v>
      </c>
      <c r="L210" s="224">
        <v>0</v>
      </c>
      <c r="M210" s="224"/>
      <c r="N210" s="225">
        <f>ROUND(L210*K210,2)</f>
        <v>0</v>
      </c>
      <c r="O210" s="225"/>
      <c r="P210" s="225"/>
      <c r="Q210" s="225"/>
      <c r="R210" s="124"/>
      <c r="T210" s="147" t="s">
        <v>5</v>
      </c>
      <c r="U210" s="46" t="s">
        <v>35</v>
      </c>
      <c r="V210" s="38"/>
      <c r="W210" s="148">
        <f>V210*K210</f>
        <v>0</v>
      </c>
      <c r="X210" s="148">
        <v>0</v>
      </c>
      <c r="Y210" s="148">
        <f>X210*K210</f>
        <v>0</v>
      </c>
      <c r="Z210" s="148">
        <v>0</v>
      </c>
      <c r="AA210" s="149">
        <f>Z210*K210</f>
        <v>0</v>
      </c>
      <c r="AR210" s="21" t="s">
        <v>129</v>
      </c>
      <c r="AT210" s="21" t="s">
        <v>125</v>
      </c>
      <c r="AU210" s="21" t="s">
        <v>91</v>
      </c>
      <c r="AY210" s="21" t="s">
        <v>124</v>
      </c>
      <c r="BE210" s="105">
        <f>IF(U210="základní",N210,0)</f>
        <v>0</v>
      </c>
      <c r="BF210" s="105">
        <f>IF(U210="snížená",N210,0)</f>
        <v>0</v>
      </c>
      <c r="BG210" s="105">
        <f>IF(U210="zákl. přenesená",N210,0)</f>
        <v>0</v>
      </c>
      <c r="BH210" s="105">
        <f>IF(U210="sníž. přenesená",N210,0)</f>
        <v>0</v>
      </c>
      <c r="BI210" s="105">
        <f>IF(U210="nulová",N210,0)</f>
        <v>0</v>
      </c>
      <c r="BJ210" s="21" t="s">
        <v>78</v>
      </c>
      <c r="BK210" s="105">
        <f>ROUND(L210*K210,2)</f>
        <v>0</v>
      </c>
      <c r="BL210" s="21" t="s">
        <v>129</v>
      </c>
      <c r="BM210" s="21" t="s">
        <v>298</v>
      </c>
    </row>
    <row r="211" spans="2:65" s="11" customFormat="1" ht="38.25" customHeight="1">
      <c r="B211" s="158"/>
      <c r="C211" s="159"/>
      <c r="D211" s="159"/>
      <c r="E211" s="160" t="s">
        <v>5</v>
      </c>
      <c r="F211" s="247" t="s">
        <v>299</v>
      </c>
      <c r="G211" s="248"/>
      <c r="H211" s="248"/>
      <c r="I211" s="248"/>
      <c r="J211" s="159"/>
      <c r="K211" s="160" t="s">
        <v>5</v>
      </c>
      <c r="L211" s="159"/>
      <c r="M211" s="159"/>
      <c r="N211" s="159"/>
      <c r="O211" s="159"/>
      <c r="P211" s="159"/>
      <c r="Q211" s="159"/>
      <c r="R211" s="161"/>
      <c r="T211" s="162"/>
      <c r="U211" s="159"/>
      <c r="V211" s="159"/>
      <c r="W211" s="159"/>
      <c r="X211" s="159"/>
      <c r="Y211" s="159"/>
      <c r="Z211" s="159"/>
      <c r="AA211" s="163"/>
      <c r="AT211" s="164" t="s">
        <v>132</v>
      </c>
      <c r="AU211" s="164" t="s">
        <v>91</v>
      </c>
      <c r="AV211" s="11" t="s">
        <v>78</v>
      </c>
      <c r="AW211" s="11" t="s">
        <v>29</v>
      </c>
      <c r="AX211" s="11" t="s">
        <v>70</v>
      </c>
      <c r="AY211" s="164" t="s">
        <v>124</v>
      </c>
    </row>
    <row r="212" spans="2:65" s="10" customFormat="1" ht="25.5" customHeight="1">
      <c r="B212" s="150"/>
      <c r="C212" s="151"/>
      <c r="D212" s="151"/>
      <c r="E212" s="152" t="s">
        <v>5</v>
      </c>
      <c r="F212" s="241" t="s">
        <v>300</v>
      </c>
      <c r="G212" s="242"/>
      <c r="H212" s="242"/>
      <c r="I212" s="242"/>
      <c r="J212" s="151"/>
      <c r="K212" s="153">
        <v>210.398</v>
      </c>
      <c r="L212" s="151"/>
      <c r="M212" s="151"/>
      <c r="N212" s="151"/>
      <c r="O212" s="151"/>
      <c r="P212" s="151"/>
      <c r="Q212" s="151"/>
      <c r="R212" s="154"/>
      <c r="T212" s="155"/>
      <c r="U212" s="151"/>
      <c r="V212" s="151"/>
      <c r="W212" s="151"/>
      <c r="X212" s="151"/>
      <c r="Y212" s="151"/>
      <c r="Z212" s="151"/>
      <c r="AA212" s="156"/>
      <c r="AT212" s="157" t="s">
        <v>132</v>
      </c>
      <c r="AU212" s="157" t="s">
        <v>91</v>
      </c>
      <c r="AV212" s="10" t="s">
        <v>91</v>
      </c>
      <c r="AW212" s="10" t="s">
        <v>29</v>
      </c>
      <c r="AX212" s="10" t="s">
        <v>78</v>
      </c>
      <c r="AY212" s="157" t="s">
        <v>124</v>
      </c>
    </row>
    <row r="213" spans="2:65" s="1" customFormat="1" ht="25.5" customHeight="1">
      <c r="B213" s="123"/>
      <c r="C213" s="143" t="s">
        <v>301</v>
      </c>
      <c r="D213" s="143" t="s">
        <v>125</v>
      </c>
      <c r="E213" s="144" t="s">
        <v>302</v>
      </c>
      <c r="F213" s="223" t="s">
        <v>303</v>
      </c>
      <c r="G213" s="223"/>
      <c r="H213" s="223"/>
      <c r="I213" s="223"/>
      <c r="J213" s="145" t="s">
        <v>162</v>
      </c>
      <c r="K213" s="146">
        <v>39.607999999999997</v>
      </c>
      <c r="L213" s="224">
        <v>0</v>
      </c>
      <c r="M213" s="224"/>
      <c r="N213" s="225">
        <f>ROUND(L213*K213,2)</f>
        <v>0</v>
      </c>
      <c r="O213" s="225"/>
      <c r="P213" s="225"/>
      <c r="Q213" s="225"/>
      <c r="R213" s="124"/>
      <c r="T213" s="147" t="s">
        <v>5</v>
      </c>
      <c r="U213" s="46" t="s">
        <v>35</v>
      </c>
      <c r="V213" s="38"/>
      <c r="W213" s="148">
        <f>V213*K213</f>
        <v>0</v>
      </c>
      <c r="X213" s="148">
        <v>0</v>
      </c>
      <c r="Y213" s="148">
        <f>X213*K213</f>
        <v>0</v>
      </c>
      <c r="Z213" s="148">
        <v>0</v>
      </c>
      <c r="AA213" s="149">
        <f>Z213*K213</f>
        <v>0</v>
      </c>
      <c r="AR213" s="21" t="s">
        <v>129</v>
      </c>
      <c r="AT213" s="21" t="s">
        <v>125</v>
      </c>
      <c r="AU213" s="21" t="s">
        <v>91</v>
      </c>
      <c r="AY213" s="21" t="s">
        <v>124</v>
      </c>
      <c r="BE213" s="105">
        <f>IF(U213="základní",N213,0)</f>
        <v>0</v>
      </c>
      <c r="BF213" s="105">
        <f>IF(U213="snížená",N213,0)</f>
        <v>0</v>
      </c>
      <c r="BG213" s="105">
        <f>IF(U213="zákl. přenesená",N213,0)</f>
        <v>0</v>
      </c>
      <c r="BH213" s="105">
        <f>IF(U213="sníž. přenesená",N213,0)</f>
        <v>0</v>
      </c>
      <c r="BI213" s="105">
        <f>IF(U213="nulová",N213,0)</f>
        <v>0</v>
      </c>
      <c r="BJ213" s="21" t="s">
        <v>78</v>
      </c>
      <c r="BK213" s="105">
        <f>ROUND(L213*K213,2)</f>
        <v>0</v>
      </c>
      <c r="BL213" s="21" t="s">
        <v>129</v>
      </c>
      <c r="BM213" s="21" t="s">
        <v>304</v>
      </c>
    </row>
    <row r="214" spans="2:65" s="10" customFormat="1" ht="25.5" customHeight="1">
      <c r="B214" s="150"/>
      <c r="C214" s="151"/>
      <c r="D214" s="151"/>
      <c r="E214" s="152" t="s">
        <v>5</v>
      </c>
      <c r="F214" s="237" t="s">
        <v>305</v>
      </c>
      <c r="G214" s="238"/>
      <c r="H214" s="238"/>
      <c r="I214" s="238"/>
      <c r="J214" s="151"/>
      <c r="K214" s="153">
        <v>39.607999999999997</v>
      </c>
      <c r="L214" s="151"/>
      <c r="M214" s="151"/>
      <c r="N214" s="151"/>
      <c r="O214" s="151"/>
      <c r="P214" s="151"/>
      <c r="Q214" s="151"/>
      <c r="R214" s="154"/>
      <c r="T214" s="155"/>
      <c r="U214" s="151"/>
      <c r="V214" s="151"/>
      <c r="W214" s="151"/>
      <c r="X214" s="151"/>
      <c r="Y214" s="151"/>
      <c r="Z214" s="151"/>
      <c r="AA214" s="156"/>
      <c r="AT214" s="157" t="s">
        <v>132</v>
      </c>
      <c r="AU214" s="157" t="s">
        <v>91</v>
      </c>
      <c r="AV214" s="10" t="s">
        <v>91</v>
      </c>
      <c r="AW214" s="10" t="s">
        <v>29</v>
      </c>
      <c r="AX214" s="10" t="s">
        <v>78</v>
      </c>
      <c r="AY214" s="157" t="s">
        <v>124</v>
      </c>
    </row>
    <row r="215" spans="2:65" s="1" customFormat="1" ht="16.5" customHeight="1">
      <c r="B215" s="123"/>
      <c r="C215" s="173" t="s">
        <v>306</v>
      </c>
      <c r="D215" s="173" t="s">
        <v>307</v>
      </c>
      <c r="E215" s="174" t="s">
        <v>308</v>
      </c>
      <c r="F215" s="234" t="s">
        <v>309</v>
      </c>
      <c r="G215" s="234"/>
      <c r="H215" s="234"/>
      <c r="I215" s="234"/>
      <c r="J215" s="175" t="s">
        <v>292</v>
      </c>
      <c r="K215" s="176">
        <v>79.215999999999994</v>
      </c>
      <c r="L215" s="235">
        <v>0</v>
      </c>
      <c r="M215" s="235"/>
      <c r="N215" s="236">
        <f>ROUND(L215*K215,2)</f>
        <v>0</v>
      </c>
      <c r="O215" s="225"/>
      <c r="P215" s="225"/>
      <c r="Q215" s="225"/>
      <c r="R215" s="124"/>
      <c r="T215" s="147" t="s">
        <v>5</v>
      </c>
      <c r="U215" s="46" t="s">
        <v>35</v>
      </c>
      <c r="V215" s="38"/>
      <c r="W215" s="148">
        <f>V215*K215</f>
        <v>0</v>
      </c>
      <c r="X215" s="148">
        <v>1</v>
      </c>
      <c r="Y215" s="148">
        <f>X215*K215</f>
        <v>79.215999999999994</v>
      </c>
      <c r="Z215" s="148">
        <v>0</v>
      </c>
      <c r="AA215" s="149">
        <f>Z215*K215</f>
        <v>0</v>
      </c>
      <c r="AR215" s="21" t="s">
        <v>159</v>
      </c>
      <c r="AT215" s="21" t="s">
        <v>307</v>
      </c>
      <c r="AU215" s="21" t="s">
        <v>91</v>
      </c>
      <c r="AY215" s="21" t="s">
        <v>124</v>
      </c>
      <c r="BE215" s="105">
        <f>IF(U215="základní",N215,0)</f>
        <v>0</v>
      </c>
      <c r="BF215" s="105">
        <f>IF(U215="snížená",N215,0)</f>
        <v>0</v>
      </c>
      <c r="BG215" s="105">
        <f>IF(U215="zákl. přenesená",N215,0)</f>
        <v>0</v>
      </c>
      <c r="BH215" s="105">
        <f>IF(U215="sníž. přenesená",N215,0)</f>
        <v>0</v>
      </c>
      <c r="BI215" s="105">
        <f>IF(U215="nulová",N215,0)</f>
        <v>0</v>
      </c>
      <c r="BJ215" s="21" t="s">
        <v>78</v>
      </c>
      <c r="BK215" s="105">
        <f>ROUND(L215*K215,2)</f>
        <v>0</v>
      </c>
      <c r="BL215" s="21" t="s">
        <v>129</v>
      </c>
      <c r="BM215" s="21" t="s">
        <v>310</v>
      </c>
    </row>
    <row r="216" spans="2:65" s="10" customFormat="1" ht="16.5" customHeight="1">
      <c r="B216" s="150"/>
      <c r="C216" s="151"/>
      <c r="D216" s="151"/>
      <c r="E216" s="152" t="s">
        <v>5</v>
      </c>
      <c r="F216" s="237" t="s">
        <v>311</v>
      </c>
      <c r="G216" s="238"/>
      <c r="H216" s="238"/>
      <c r="I216" s="238"/>
      <c r="J216" s="151"/>
      <c r="K216" s="153">
        <v>79.215999999999994</v>
      </c>
      <c r="L216" s="151"/>
      <c r="M216" s="151"/>
      <c r="N216" s="151"/>
      <c r="O216" s="151"/>
      <c r="P216" s="151"/>
      <c r="Q216" s="151"/>
      <c r="R216" s="154"/>
      <c r="T216" s="155"/>
      <c r="U216" s="151"/>
      <c r="V216" s="151"/>
      <c r="W216" s="151"/>
      <c r="X216" s="151"/>
      <c r="Y216" s="151"/>
      <c r="Z216" s="151"/>
      <c r="AA216" s="156"/>
      <c r="AT216" s="157" t="s">
        <v>132</v>
      </c>
      <c r="AU216" s="157" t="s">
        <v>91</v>
      </c>
      <c r="AV216" s="10" t="s">
        <v>91</v>
      </c>
      <c r="AW216" s="10" t="s">
        <v>29</v>
      </c>
      <c r="AX216" s="10" t="s">
        <v>78</v>
      </c>
      <c r="AY216" s="157" t="s">
        <v>124</v>
      </c>
    </row>
    <row r="217" spans="2:65" s="9" customFormat="1" ht="29.85" customHeight="1">
      <c r="B217" s="132"/>
      <c r="C217" s="133"/>
      <c r="D217" s="142" t="s">
        <v>103</v>
      </c>
      <c r="E217" s="142"/>
      <c r="F217" s="142"/>
      <c r="G217" s="142"/>
      <c r="H217" s="142"/>
      <c r="I217" s="142"/>
      <c r="J217" s="142"/>
      <c r="K217" s="142"/>
      <c r="L217" s="142"/>
      <c r="M217" s="142"/>
      <c r="N217" s="230">
        <f>BK217</f>
        <v>0</v>
      </c>
      <c r="O217" s="231"/>
      <c r="P217" s="231"/>
      <c r="Q217" s="231"/>
      <c r="R217" s="135"/>
      <c r="T217" s="136"/>
      <c r="U217" s="133"/>
      <c r="V217" s="133"/>
      <c r="W217" s="137">
        <f>SUM(W218:W232)</f>
        <v>0</v>
      </c>
      <c r="X217" s="133"/>
      <c r="Y217" s="137">
        <f>SUM(Y218:Y232)</f>
        <v>1.6432000000000002E-2</v>
      </c>
      <c r="Z217" s="133"/>
      <c r="AA217" s="138">
        <f>SUM(AA218:AA232)</f>
        <v>0</v>
      </c>
      <c r="AR217" s="139" t="s">
        <v>78</v>
      </c>
      <c r="AT217" s="140" t="s">
        <v>69</v>
      </c>
      <c r="AU217" s="140" t="s">
        <v>78</v>
      </c>
      <c r="AY217" s="139" t="s">
        <v>124</v>
      </c>
      <c r="BK217" s="141">
        <f>SUM(BK218:BK232)</f>
        <v>0</v>
      </c>
    </row>
    <row r="218" spans="2:65" s="1" customFormat="1" ht="25.5" customHeight="1">
      <c r="B218" s="123"/>
      <c r="C218" s="143" t="s">
        <v>312</v>
      </c>
      <c r="D218" s="143" t="s">
        <v>125</v>
      </c>
      <c r="E218" s="144" t="s">
        <v>313</v>
      </c>
      <c r="F218" s="223" t="s">
        <v>314</v>
      </c>
      <c r="G218" s="223"/>
      <c r="H218" s="223"/>
      <c r="I218" s="223"/>
      <c r="J218" s="145" t="s">
        <v>162</v>
      </c>
      <c r="K218" s="146">
        <v>13.8</v>
      </c>
      <c r="L218" s="224">
        <v>0</v>
      </c>
      <c r="M218" s="224"/>
      <c r="N218" s="225">
        <f>ROUND(L218*K218,2)</f>
        <v>0</v>
      </c>
      <c r="O218" s="225"/>
      <c r="P218" s="225"/>
      <c r="Q218" s="225"/>
      <c r="R218" s="124"/>
      <c r="T218" s="147" t="s">
        <v>5</v>
      </c>
      <c r="U218" s="46" t="s">
        <v>35</v>
      </c>
      <c r="V218" s="38"/>
      <c r="W218" s="148">
        <f>V218*K218</f>
        <v>0</v>
      </c>
      <c r="X218" s="148">
        <v>0</v>
      </c>
      <c r="Y218" s="148">
        <f>X218*K218</f>
        <v>0</v>
      </c>
      <c r="Z218" s="148">
        <v>0</v>
      </c>
      <c r="AA218" s="149">
        <f>Z218*K218</f>
        <v>0</v>
      </c>
      <c r="AR218" s="21" t="s">
        <v>129</v>
      </c>
      <c r="AT218" s="21" t="s">
        <v>125</v>
      </c>
      <c r="AU218" s="21" t="s">
        <v>91</v>
      </c>
      <c r="AY218" s="21" t="s">
        <v>124</v>
      </c>
      <c r="BE218" s="105">
        <f>IF(U218="základní",N218,0)</f>
        <v>0</v>
      </c>
      <c r="BF218" s="105">
        <f>IF(U218="snížená",N218,0)</f>
        <v>0</v>
      </c>
      <c r="BG218" s="105">
        <f>IF(U218="zákl. přenesená",N218,0)</f>
        <v>0</v>
      </c>
      <c r="BH218" s="105">
        <f>IF(U218="sníž. přenesená",N218,0)</f>
        <v>0</v>
      </c>
      <c r="BI218" s="105">
        <f>IF(U218="nulová",N218,0)</f>
        <v>0</v>
      </c>
      <c r="BJ218" s="21" t="s">
        <v>78</v>
      </c>
      <c r="BK218" s="105">
        <f>ROUND(L218*K218,2)</f>
        <v>0</v>
      </c>
      <c r="BL218" s="21" t="s">
        <v>129</v>
      </c>
      <c r="BM218" s="21" t="s">
        <v>315</v>
      </c>
    </row>
    <row r="219" spans="2:65" s="11" customFormat="1" ht="16.5" customHeight="1">
      <c r="B219" s="158"/>
      <c r="C219" s="159"/>
      <c r="D219" s="159"/>
      <c r="E219" s="160" t="s">
        <v>5</v>
      </c>
      <c r="F219" s="247" t="s">
        <v>316</v>
      </c>
      <c r="G219" s="248"/>
      <c r="H219" s="248"/>
      <c r="I219" s="248"/>
      <c r="J219" s="159"/>
      <c r="K219" s="160" t="s">
        <v>5</v>
      </c>
      <c r="L219" s="159"/>
      <c r="M219" s="159"/>
      <c r="N219" s="159"/>
      <c r="O219" s="159"/>
      <c r="P219" s="159"/>
      <c r="Q219" s="159"/>
      <c r="R219" s="161"/>
      <c r="T219" s="162"/>
      <c r="U219" s="159"/>
      <c r="V219" s="159"/>
      <c r="W219" s="159"/>
      <c r="X219" s="159"/>
      <c r="Y219" s="159"/>
      <c r="Z219" s="159"/>
      <c r="AA219" s="163"/>
      <c r="AT219" s="164" t="s">
        <v>132</v>
      </c>
      <c r="AU219" s="164" t="s">
        <v>91</v>
      </c>
      <c r="AV219" s="11" t="s">
        <v>78</v>
      </c>
      <c r="AW219" s="11" t="s">
        <v>29</v>
      </c>
      <c r="AX219" s="11" t="s">
        <v>70</v>
      </c>
      <c r="AY219" s="164" t="s">
        <v>124</v>
      </c>
    </row>
    <row r="220" spans="2:65" s="10" customFormat="1" ht="16.5" customHeight="1">
      <c r="B220" s="150"/>
      <c r="C220" s="151"/>
      <c r="D220" s="151"/>
      <c r="E220" s="152" t="s">
        <v>5</v>
      </c>
      <c r="F220" s="241" t="s">
        <v>317</v>
      </c>
      <c r="G220" s="242"/>
      <c r="H220" s="242"/>
      <c r="I220" s="242"/>
      <c r="J220" s="151"/>
      <c r="K220" s="153">
        <v>7.16</v>
      </c>
      <c r="L220" s="151"/>
      <c r="M220" s="151"/>
      <c r="N220" s="151"/>
      <c r="O220" s="151"/>
      <c r="P220" s="151"/>
      <c r="Q220" s="151"/>
      <c r="R220" s="154"/>
      <c r="T220" s="155"/>
      <c r="U220" s="151"/>
      <c r="V220" s="151"/>
      <c r="W220" s="151"/>
      <c r="X220" s="151"/>
      <c r="Y220" s="151"/>
      <c r="Z220" s="151"/>
      <c r="AA220" s="156"/>
      <c r="AT220" s="157" t="s">
        <v>132</v>
      </c>
      <c r="AU220" s="157" t="s">
        <v>91</v>
      </c>
      <c r="AV220" s="10" t="s">
        <v>91</v>
      </c>
      <c r="AW220" s="10" t="s">
        <v>29</v>
      </c>
      <c r="AX220" s="10" t="s">
        <v>70</v>
      </c>
      <c r="AY220" s="157" t="s">
        <v>124</v>
      </c>
    </row>
    <row r="221" spans="2:65" s="11" customFormat="1" ht="16.5" customHeight="1">
      <c r="B221" s="158"/>
      <c r="C221" s="159"/>
      <c r="D221" s="159"/>
      <c r="E221" s="160" t="s">
        <v>5</v>
      </c>
      <c r="F221" s="239" t="s">
        <v>318</v>
      </c>
      <c r="G221" s="240"/>
      <c r="H221" s="240"/>
      <c r="I221" s="240"/>
      <c r="J221" s="159"/>
      <c r="K221" s="160" t="s">
        <v>5</v>
      </c>
      <c r="L221" s="159"/>
      <c r="M221" s="159"/>
      <c r="N221" s="159"/>
      <c r="O221" s="159"/>
      <c r="P221" s="159"/>
      <c r="Q221" s="159"/>
      <c r="R221" s="161"/>
      <c r="T221" s="162"/>
      <c r="U221" s="159"/>
      <c r="V221" s="159"/>
      <c r="W221" s="159"/>
      <c r="X221" s="159"/>
      <c r="Y221" s="159"/>
      <c r="Z221" s="159"/>
      <c r="AA221" s="163"/>
      <c r="AT221" s="164" t="s">
        <v>132</v>
      </c>
      <c r="AU221" s="164" t="s">
        <v>91</v>
      </c>
      <c r="AV221" s="11" t="s">
        <v>78</v>
      </c>
      <c r="AW221" s="11" t="s">
        <v>29</v>
      </c>
      <c r="AX221" s="11" t="s">
        <v>70</v>
      </c>
      <c r="AY221" s="164" t="s">
        <v>124</v>
      </c>
    </row>
    <row r="222" spans="2:65" s="10" customFormat="1" ht="16.5" customHeight="1">
      <c r="B222" s="150"/>
      <c r="C222" s="151"/>
      <c r="D222" s="151"/>
      <c r="E222" s="152" t="s">
        <v>5</v>
      </c>
      <c r="F222" s="241" t="s">
        <v>319</v>
      </c>
      <c r="G222" s="242"/>
      <c r="H222" s="242"/>
      <c r="I222" s="242"/>
      <c r="J222" s="151"/>
      <c r="K222" s="153">
        <v>4.54</v>
      </c>
      <c r="L222" s="151"/>
      <c r="M222" s="151"/>
      <c r="N222" s="151"/>
      <c r="O222" s="151"/>
      <c r="P222" s="151"/>
      <c r="Q222" s="151"/>
      <c r="R222" s="154"/>
      <c r="T222" s="155"/>
      <c r="U222" s="151"/>
      <c r="V222" s="151"/>
      <c r="W222" s="151"/>
      <c r="X222" s="151"/>
      <c r="Y222" s="151"/>
      <c r="Z222" s="151"/>
      <c r="AA222" s="156"/>
      <c r="AT222" s="157" t="s">
        <v>132</v>
      </c>
      <c r="AU222" s="157" t="s">
        <v>91</v>
      </c>
      <c r="AV222" s="10" t="s">
        <v>91</v>
      </c>
      <c r="AW222" s="10" t="s">
        <v>29</v>
      </c>
      <c r="AX222" s="10" t="s">
        <v>70</v>
      </c>
      <c r="AY222" s="157" t="s">
        <v>124</v>
      </c>
    </row>
    <row r="223" spans="2:65" s="11" customFormat="1" ht="16.5" customHeight="1">
      <c r="B223" s="158"/>
      <c r="C223" s="159"/>
      <c r="D223" s="159"/>
      <c r="E223" s="160" t="s">
        <v>5</v>
      </c>
      <c r="F223" s="239" t="s">
        <v>320</v>
      </c>
      <c r="G223" s="240"/>
      <c r="H223" s="240"/>
      <c r="I223" s="240"/>
      <c r="J223" s="159"/>
      <c r="K223" s="160" t="s">
        <v>5</v>
      </c>
      <c r="L223" s="159"/>
      <c r="M223" s="159"/>
      <c r="N223" s="159"/>
      <c r="O223" s="159"/>
      <c r="P223" s="159"/>
      <c r="Q223" s="159"/>
      <c r="R223" s="161"/>
      <c r="T223" s="162"/>
      <c r="U223" s="159"/>
      <c r="V223" s="159"/>
      <c r="W223" s="159"/>
      <c r="X223" s="159"/>
      <c r="Y223" s="159"/>
      <c r="Z223" s="159"/>
      <c r="AA223" s="163"/>
      <c r="AT223" s="164" t="s">
        <v>132</v>
      </c>
      <c r="AU223" s="164" t="s">
        <v>91</v>
      </c>
      <c r="AV223" s="11" t="s">
        <v>78</v>
      </c>
      <c r="AW223" s="11" t="s">
        <v>29</v>
      </c>
      <c r="AX223" s="11" t="s">
        <v>70</v>
      </c>
      <c r="AY223" s="164" t="s">
        <v>124</v>
      </c>
    </row>
    <row r="224" spans="2:65" s="10" customFormat="1" ht="16.5" customHeight="1">
      <c r="B224" s="150"/>
      <c r="C224" s="151"/>
      <c r="D224" s="151"/>
      <c r="E224" s="152" t="s">
        <v>5</v>
      </c>
      <c r="F224" s="241" t="s">
        <v>321</v>
      </c>
      <c r="G224" s="242"/>
      <c r="H224" s="242"/>
      <c r="I224" s="242"/>
      <c r="J224" s="151"/>
      <c r="K224" s="153">
        <v>1.8</v>
      </c>
      <c r="L224" s="151"/>
      <c r="M224" s="151"/>
      <c r="N224" s="151"/>
      <c r="O224" s="151"/>
      <c r="P224" s="151"/>
      <c r="Q224" s="151"/>
      <c r="R224" s="154"/>
      <c r="T224" s="155"/>
      <c r="U224" s="151"/>
      <c r="V224" s="151"/>
      <c r="W224" s="151"/>
      <c r="X224" s="151"/>
      <c r="Y224" s="151"/>
      <c r="Z224" s="151"/>
      <c r="AA224" s="156"/>
      <c r="AT224" s="157" t="s">
        <v>132</v>
      </c>
      <c r="AU224" s="157" t="s">
        <v>91</v>
      </c>
      <c r="AV224" s="10" t="s">
        <v>91</v>
      </c>
      <c r="AW224" s="10" t="s">
        <v>29</v>
      </c>
      <c r="AX224" s="10" t="s">
        <v>70</v>
      </c>
      <c r="AY224" s="157" t="s">
        <v>124</v>
      </c>
    </row>
    <row r="225" spans="2:65" s="11" customFormat="1" ht="16.5" customHeight="1">
      <c r="B225" s="158"/>
      <c r="C225" s="159"/>
      <c r="D225" s="159"/>
      <c r="E225" s="160" t="s">
        <v>5</v>
      </c>
      <c r="F225" s="239" t="s">
        <v>322</v>
      </c>
      <c r="G225" s="240"/>
      <c r="H225" s="240"/>
      <c r="I225" s="240"/>
      <c r="J225" s="159"/>
      <c r="K225" s="160" t="s">
        <v>5</v>
      </c>
      <c r="L225" s="159"/>
      <c r="M225" s="159"/>
      <c r="N225" s="159"/>
      <c r="O225" s="159"/>
      <c r="P225" s="159"/>
      <c r="Q225" s="159"/>
      <c r="R225" s="161"/>
      <c r="T225" s="162"/>
      <c r="U225" s="159"/>
      <c r="V225" s="159"/>
      <c r="W225" s="159"/>
      <c r="X225" s="159"/>
      <c r="Y225" s="159"/>
      <c r="Z225" s="159"/>
      <c r="AA225" s="163"/>
      <c r="AT225" s="164" t="s">
        <v>132</v>
      </c>
      <c r="AU225" s="164" t="s">
        <v>91</v>
      </c>
      <c r="AV225" s="11" t="s">
        <v>78</v>
      </c>
      <c r="AW225" s="11" t="s">
        <v>29</v>
      </c>
      <c r="AX225" s="11" t="s">
        <v>70</v>
      </c>
      <c r="AY225" s="164" t="s">
        <v>124</v>
      </c>
    </row>
    <row r="226" spans="2:65" s="10" customFormat="1" ht="16.5" customHeight="1">
      <c r="B226" s="150"/>
      <c r="C226" s="151"/>
      <c r="D226" s="151"/>
      <c r="E226" s="152" t="s">
        <v>5</v>
      </c>
      <c r="F226" s="241" t="s">
        <v>323</v>
      </c>
      <c r="G226" s="242"/>
      <c r="H226" s="242"/>
      <c r="I226" s="242"/>
      <c r="J226" s="151"/>
      <c r="K226" s="153">
        <v>0.3</v>
      </c>
      <c r="L226" s="151"/>
      <c r="M226" s="151"/>
      <c r="N226" s="151"/>
      <c r="O226" s="151"/>
      <c r="P226" s="151"/>
      <c r="Q226" s="151"/>
      <c r="R226" s="154"/>
      <c r="T226" s="155"/>
      <c r="U226" s="151"/>
      <c r="V226" s="151"/>
      <c r="W226" s="151"/>
      <c r="X226" s="151"/>
      <c r="Y226" s="151"/>
      <c r="Z226" s="151"/>
      <c r="AA226" s="156"/>
      <c r="AT226" s="157" t="s">
        <v>132</v>
      </c>
      <c r="AU226" s="157" t="s">
        <v>91</v>
      </c>
      <c r="AV226" s="10" t="s">
        <v>91</v>
      </c>
      <c r="AW226" s="10" t="s">
        <v>29</v>
      </c>
      <c r="AX226" s="10" t="s">
        <v>70</v>
      </c>
      <c r="AY226" s="157" t="s">
        <v>124</v>
      </c>
    </row>
    <row r="227" spans="2:65" s="12" customFormat="1" ht="16.5" customHeight="1">
      <c r="B227" s="165"/>
      <c r="C227" s="166"/>
      <c r="D227" s="166"/>
      <c r="E227" s="167" t="s">
        <v>5</v>
      </c>
      <c r="F227" s="243" t="s">
        <v>187</v>
      </c>
      <c r="G227" s="244"/>
      <c r="H227" s="244"/>
      <c r="I227" s="244"/>
      <c r="J227" s="166"/>
      <c r="K227" s="168">
        <v>13.8</v>
      </c>
      <c r="L227" s="166"/>
      <c r="M227" s="166"/>
      <c r="N227" s="166"/>
      <c r="O227" s="166"/>
      <c r="P227" s="166"/>
      <c r="Q227" s="166"/>
      <c r="R227" s="169"/>
      <c r="T227" s="170"/>
      <c r="U227" s="166"/>
      <c r="V227" s="166"/>
      <c r="W227" s="166"/>
      <c r="X227" s="166"/>
      <c r="Y227" s="166"/>
      <c r="Z227" s="166"/>
      <c r="AA227" s="171"/>
      <c r="AT227" s="172" t="s">
        <v>132</v>
      </c>
      <c r="AU227" s="172" t="s">
        <v>91</v>
      </c>
      <c r="AV227" s="12" t="s">
        <v>129</v>
      </c>
      <c r="AW227" s="12" t="s">
        <v>29</v>
      </c>
      <c r="AX227" s="12" t="s">
        <v>78</v>
      </c>
      <c r="AY227" s="172" t="s">
        <v>124</v>
      </c>
    </row>
    <row r="228" spans="2:65" s="1" customFormat="1" ht="25.5" customHeight="1">
      <c r="B228" s="123"/>
      <c r="C228" s="143" t="s">
        <v>324</v>
      </c>
      <c r="D228" s="143" t="s">
        <v>125</v>
      </c>
      <c r="E228" s="144" t="s">
        <v>325</v>
      </c>
      <c r="F228" s="223" t="s">
        <v>326</v>
      </c>
      <c r="G228" s="223"/>
      <c r="H228" s="223"/>
      <c r="I228" s="223"/>
      <c r="J228" s="145" t="s">
        <v>162</v>
      </c>
      <c r="K228" s="146">
        <v>0.875</v>
      </c>
      <c r="L228" s="224">
        <v>0</v>
      </c>
      <c r="M228" s="224"/>
      <c r="N228" s="225">
        <f>ROUND(L228*K228,2)</f>
        <v>0</v>
      </c>
      <c r="O228" s="225"/>
      <c r="P228" s="225"/>
      <c r="Q228" s="225"/>
      <c r="R228" s="124"/>
      <c r="T228" s="147" t="s">
        <v>5</v>
      </c>
      <c r="U228" s="46" t="s">
        <v>35</v>
      </c>
      <c r="V228" s="38"/>
      <c r="W228" s="148">
        <f>V228*K228</f>
        <v>0</v>
      </c>
      <c r="X228" s="148">
        <v>0</v>
      </c>
      <c r="Y228" s="148">
        <f>X228*K228</f>
        <v>0</v>
      </c>
      <c r="Z228" s="148">
        <v>0</v>
      </c>
      <c r="AA228" s="149">
        <f>Z228*K228</f>
        <v>0</v>
      </c>
      <c r="AR228" s="21" t="s">
        <v>129</v>
      </c>
      <c r="AT228" s="21" t="s">
        <v>125</v>
      </c>
      <c r="AU228" s="21" t="s">
        <v>91</v>
      </c>
      <c r="AY228" s="21" t="s">
        <v>124</v>
      </c>
      <c r="BE228" s="105">
        <f>IF(U228="základní",N228,0)</f>
        <v>0</v>
      </c>
      <c r="BF228" s="105">
        <f>IF(U228="snížená",N228,0)</f>
        <v>0</v>
      </c>
      <c r="BG228" s="105">
        <f>IF(U228="zákl. přenesená",N228,0)</f>
        <v>0</v>
      </c>
      <c r="BH228" s="105">
        <f>IF(U228="sníž. přenesená",N228,0)</f>
        <v>0</v>
      </c>
      <c r="BI228" s="105">
        <f>IF(U228="nulová",N228,0)</f>
        <v>0</v>
      </c>
      <c r="BJ228" s="21" t="s">
        <v>78</v>
      </c>
      <c r="BK228" s="105">
        <f>ROUND(L228*K228,2)</f>
        <v>0</v>
      </c>
      <c r="BL228" s="21" t="s">
        <v>129</v>
      </c>
      <c r="BM228" s="21" t="s">
        <v>327</v>
      </c>
    </row>
    <row r="229" spans="2:65" s="1" customFormat="1" ht="16.5" customHeight="1">
      <c r="B229" s="37"/>
      <c r="C229" s="38"/>
      <c r="D229" s="38"/>
      <c r="E229" s="38"/>
      <c r="F229" s="245" t="s">
        <v>328</v>
      </c>
      <c r="G229" s="246"/>
      <c r="H229" s="246"/>
      <c r="I229" s="246"/>
      <c r="J229" s="38"/>
      <c r="K229" s="38"/>
      <c r="L229" s="38"/>
      <c r="M229" s="38"/>
      <c r="N229" s="38"/>
      <c r="O229" s="38"/>
      <c r="P229" s="38"/>
      <c r="Q229" s="38"/>
      <c r="R229" s="39"/>
      <c r="T229" s="177"/>
      <c r="U229" s="38"/>
      <c r="V229" s="38"/>
      <c r="W229" s="38"/>
      <c r="X229" s="38"/>
      <c r="Y229" s="38"/>
      <c r="Z229" s="38"/>
      <c r="AA229" s="76"/>
      <c r="AT229" s="21" t="s">
        <v>329</v>
      </c>
      <c r="AU229" s="21" t="s">
        <v>91</v>
      </c>
    </row>
    <row r="230" spans="2:65" s="10" customFormat="1" ht="16.5" customHeight="1">
      <c r="B230" s="150"/>
      <c r="C230" s="151"/>
      <c r="D230" s="151"/>
      <c r="E230" s="152" t="s">
        <v>5</v>
      </c>
      <c r="F230" s="241" t="s">
        <v>330</v>
      </c>
      <c r="G230" s="242"/>
      <c r="H230" s="242"/>
      <c r="I230" s="242"/>
      <c r="J230" s="151"/>
      <c r="K230" s="153">
        <v>0.875</v>
      </c>
      <c r="L230" s="151"/>
      <c r="M230" s="151"/>
      <c r="N230" s="151"/>
      <c r="O230" s="151"/>
      <c r="P230" s="151"/>
      <c r="Q230" s="151"/>
      <c r="R230" s="154"/>
      <c r="T230" s="155"/>
      <c r="U230" s="151"/>
      <c r="V230" s="151"/>
      <c r="W230" s="151"/>
      <c r="X230" s="151"/>
      <c r="Y230" s="151"/>
      <c r="Z230" s="151"/>
      <c r="AA230" s="156"/>
      <c r="AT230" s="157" t="s">
        <v>132</v>
      </c>
      <c r="AU230" s="157" t="s">
        <v>91</v>
      </c>
      <c r="AV230" s="10" t="s">
        <v>91</v>
      </c>
      <c r="AW230" s="10" t="s">
        <v>29</v>
      </c>
      <c r="AX230" s="10" t="s">
        <v>78</v>
      </c>
      <c r="AY230" s="157" t="s">
        <v>124</v>
      </c>
    </row>
    <row r="231" spans="2:65" s="1" customFormat="1" ht="25.5" customHeight="1">
      <c r="B231" s="123"/>
      <c r="C231" s="143" t="s">
        <v>331</v>
      </c>
      <c r="D231" s="143" t="s">
        <v>125</v>
      </c>
      <c r="E231" s="144" t="s">
        <v>332</v>
      </c>
      <c r="F231" s="223" t="s">
        <v>333</v>
      </c>
      <c r="G231" s="223"/>
      <c r="H231" s="223"/>
      <c r="I231" s="223"/>
      <c r="J231" s="145" t="s">
        <v>128</v>
      </c>
      <c r="K231" s="146">
        <v>2.6</v>
      </c>
      <c r="L231" s="224">
        <v>0</v>
      </c>
      <c r="M231" s="224"/>
      <c r="N231" s="225">
        <f>ROUND(L231*K231,2)</f>
        <v>0</v>
      </c>
      <c r="O231" s="225"/>
      <c r="P231" s="225"/>
      <c r="Q231" s="225"/>
      <c r="R231" s="124"/>
      <c r="T231" s="147" t="s">
        <v>5</v>
      </c>
      <c r="U231" s="46" t="s">
        <v>35</v>
      </c>
      <c r="V231" s="38"/>
      <c r="W231" s="148">
        <f>V231*K231</f>
        <v>0</v>
      </c>
      <c r="X231" s="148">
        <v>6.3200000000000001E-3</v>
      </c>
      <c r="Y231" s="148">
        <f>X231*K231</f>
        <v>1.6432000000000002E-2</v>
      </c>
      <c r="Z231" s="148">
        <v>0</v>
      </c>
      <c r="AA231" s="149">
        <f>Z231*K231</f>
        <v>0</v>
      </c>
      <c r="AR231" s="21" t="s">
        <v>129</v>
      </c>
      <c r="AT231" s="21" t="s">
        <v>125</v>
      </c>
      <c r="AU231" s="21" t="s">
        <v>91</v>
      </c>
      <c r="AY231" s="21" t="s">
        <v>124</v>
      </c>
      <c r="BE231" s="105">
        <f>IF(U231="základní",N231,0)</f>
        <v>0</v>
      </c>
      <c r="BF231" s="105">
        <f>IF(U231="snížená",N231,0)</f>
        <v>0</v>
      </c>
      <c r="BG231" s="105">
        <f>IF(U231="zákl. přenesená",N231,0)</f>
        <v>0</v>
      </c>
      <c r="BH231" s="105">
        <f>IF(U231="sníž. přenesená",N231,0)</f>
        <v>0</v>
      </c>
      <c r="BI231" s="105">
        <f>IF(U231="nulová",N231,0)</f>
        <v>0</v>
      </c>
      <c r="BJ231" s="21" t="s">
        <v>78</v>
      </c>
      <c r="BK231" s="105">
        <f>ROUND(L231*K231,2)</f>
        <v>0</v>
      </c>
      <c r="BL231" s="21" t="s">
        <v>129</v>
      </c>
      <c r="BM231" s="21" t="s">
        <v>334</v>
      </c>
    </row>
    <row r="232" spans="2:65" s="10" customFormat="1" ht="16.5" customHeight="1">
      <c r="B232" s="150"/>
      <c r="C232" s="151"/>
      <c r="D232" s="151"/>
      <c r="E232" s="152" t="s">
        <v>5</v>
      </c>
      <c r="F232" s="237" t="s">
        <v>335</v>
      </c>
      <c r="G232" s="238"/>
      <c r="H232" s="238"/>
      <c r="I232" s="238"/>
      <c r="J232" s="151"/>
      <c r="K232" s="153">
        <v>2.6</v>
      </c>
      <c r="L232" s="151"/>
      <c r="M232" s="151"/>
      <c r="N232" s="151"/>
      <c r="O232" s="151"/>
      <c r="P232" s="151"/>
      <c r="Q232" s="151"/>
      <c r="R232" s="154"/>
      <c r="T232" s="155"/>
      <c r="U232" s="151"/>
      <c r="V232" s="151"/>
      <c r="W232" s="151"/>
      <c r="X232" s="151"/>
      <c r="Y232" s="151"/>
      <c r="Z232" s="151"/>
      <c r="AA232" s="156"/>
      <c r="AT232" s="157" t="s">
        <v>132</v>
      </c>
      <c r="AU232" s="157" t="s">
        <v>91</v>
      </c>
      <c r="AV232" s="10" t="s">
        <v>91</v>
      </c>
      <c r="AW232" s="10" t="s">
        <v>29</v>
      </c>
      <c r="AX232" s="10" t="s">
        <v>78</v>
      </c>
      <c r="AY232" s="157" t="s">
        <v>124</v>
      </c>
    </row>
    <row r="233" spans="2:65" s="9" customFormat="1" ht="29.85" customHeight="1">
      <c r="B233" s="132"/>
      <c r="C233" s="133"/>
      <c r="D233" s="142" t="s">
        <v>104</v>
      </c>
      <c r="E233" s="142"/>
      <c r="F233" s="142"/>
      <c r="G233" s="142"/>
      <c r="H233" s="142"/>
      <c r="I233" s="142"/>
      <c r="J233" s="142"/>
      <c r="K233" s="142"/>
      <c r="L233" s="142"/>
      <c r="M233" s="142"/>
      <c r="N233" s="230">
        <f>BK233</f>
        <v>0</v>
      </c>
      <c r="O233" s="231"/>
      <c r="P233" s="231"/>
      <c r="Q233" s="231"/>
      <c r="R233" s="135"/>
      <c r="T233" s="136"/>
      <c r="U233" s="133"/>
      <c r="V233" s="133"/>
      <c r="W233" s="137">
        <f>SUM(W234:W239)</f>
        <v>0</v>
      </c>
      <c r="X233" s="133"/>
      <c r="Y233" s="137">
        <f>SUM(Y234:Y239)</f>
        <v>8.9579699999999995</v>
      </c>
      <c r="Z233" s="133"/>
      <c r="AA233" s="138">
        <f>SUM(AA234:AA239)</f>
        <v>0</v>
      </c>
      <c r="AR233" s="139" t="s">
        <v>78</v>
      </c>
      <c r="AT233" s="140" t="s">
        <v>69</v>
      </c>
      <c r="AU233" s="140" t="s">
        <v>78</v>
      </c>
      <c r="AY233" s="139" t="s">
        <v>124</v>
      </c>
      <c r="BK233" s="141">
        <f>SUM(BK234:BK239)</f>
        <v>0</v>
      </c>
    </row>
    <row r="234" spans="2:65" s="1" customFormat="1" ht="16.5" customHeight="1">
      <c r="B234" s="123"/>
      <c r="C234" s="143" t="s">
        <v>336</v>
      </c>
      <c r="D234" s="143" t="s">
        <v>125</v>
      </c>
      <c r="E234" s="144" t="s">
        <v>337</v>
      </c>
      <c r="F234" s="223" t="s">
        <v>338</v>
      </c>
      <c r="G234" s="223"/>
      <c r="H234" s="223"/>
      <c r="I234" s="223"/>
      <c r="J234" s="145" t="s">
        <v>128</v>
      </c>
      <c r="K234" s="146">
        <v>1.62</v>
      </c>
      <c r="L234" s="224">
        <v>0</v>
      </c>
      <c r="M234" s="224"/>
      <c r="N234" s="225">
        <f t="shared" ref="N234:N239" si="0">ROUND(L234*K234,2)</f>
        <v>0</v>
      </c>
      <c r="O234" s="225"/>
      <c r="P234" s="225"/>
      <c r="Q234" s="225"/>
      <c r="R234" s="124"/>
      <c r="T234" s="147" t="s">
        <v>5</v>
      </c>
      <c r="U234" s="46" t="s">
        <v>35</v>
      </c>
      <c r="V234" s="38"/>
      <c r="W234" s="148">
        <f t="shared" ref="W234:W239" si="1">V234*K234</f>
        <v>0</v>
      </c>
      <c r="X234" s="148">
        <v>0</v>
      </c>
      <c r="Y234" s="148">
        <f t="shared" ref="Y234:Y239" si="2">X234*K234</f>
        <v>0</v>
      </c>
      <c r="Z234" s="148">
        <v>0</v>
      </c>
      <c r="AA234" s="149">
        <f t="shared" ref="AA234:AA239" si="3">Z234*K234</f>
        <v>0</v>
      </c>
      <c r="AR234" s="21" t="s">
        <v>129</v>
      </c>
      <c r="AT234" s="21" t="s">
        <v>125</v>
      </c>
      <c r="AU234" s="21" t="s">
        <v>91</v>
      </c>
      <c r="AY234" s="21" t="s">
        <v>124</v>
      </c>
      <c r="BE234" s="105">
        <f t="shared" ref="BE234:BE239" si="4">IF(U234="základní",N234,0)</f>
        <v>0</v>
      </c>
      <c r="BF234" s="105">
        <f t="shared" ref="BF234:BF239" si="5">IF(U234="snížená",N234,0)</f>
        <v>0</v>
      </c>
      <c r="BG234" s="105">
        <f t="shared" ref="BG234:BG239" si="6">IF(U234="zákl. přenesená",N234,0)</f>
        <v>0</v>
      </c>
      <c r="BH234" s="105">
        <f t="shared" ref="BH234:BH239" si="7">IF(U234="sníž. přenesená",N234,0)</f>
        <v>0</v>
      </c>
      <c r="BI234" s="105">
        <f t="shared" ref="BI234:BI239" si="8">IF(U234="nulová",N234,0)</f>
        <v>0</v>
      </c>
      <c r="BJ234" s="21" t="s">
        <v>78</v>
      </c>
      <c r="BK234" s="105">
        <f t="shared" ref="BK234:BK239" si="9">ROUND(L234*K234,2)</f>
        <v>0</v>
      </c>
      <c r="BL234" s="21" t="s">
        <v>129</v>
      </c>
      <c r="BM234" s="21" t="s">
        <v>339</v>
      </c>
    </row>
    <row r="235" spans="2:65" s="1" customFormat="1" ht="38.25" customHeight="1">
      <c r="B235" s="123"/>
      <c r="C235" s="143" t="s">
        <v>340</v>
      </c>
      <c r="D235" s="143" t="s">
        <v>125</v>
      </c>
      <c r="E235" s="144" t="s">
        <v>341</v>
      </c>
      <c r="F235" s="223" t="s">
        <v>342</v>
      </c>
      <c r="G235" s="223"/>
      <c r="H235" s="223"/>
      <c r="I235" s="223"/>
      <c r="J235" s="145" t="s">
        <v>128</v>
      </c>
      <c r="K235" s="146">
        <v>9</v>
      </c>
      <c r="L235" s="224">
        <v>0</v>
      </c>
      <c r="M235" s="224"/>
      <c r="N235" s="225">
        <f t="shared" si="0"/>
        <v>0</v>
      </c>
      <c r="O235" s="225"/>
      <c r="P235" s="225"/>
      <c r="Q235" s="225"/>
      <c r="R235" s="124"/>
      <c r="T235" s="147" t="s">
        <v>5</v>
      </c>
      <c r="U235" s="46" t="s">
        <v>35</v>
      </c>
      <c r="V235" s="38"/>
      <c r="W235" s="148">
        <f t="shared" si="1"/>
        <v>0</v>
      </c>
      <c r="X235" s="148">
        <v>0.28089999999999998</v>
      </c>
      <c r="Y235" s="148">
        <f t="shared" si="2"/>
        <v>2.5280999999999998</v>
      </c>
      <c r="Z235" s="148">
        <v>0</v>
      </c>
      <c r="AA235" s="149">
        <f t="shared" si="3"/>
        <v>0</v>
      </c>
      <c r="AR235" s="21" t="s">
        <v>129</v>
      </c>
      <c r="AT235" s="21" t="s">
        <v>125</v>
      </c>
      <c r="AU235" s="21" t="s">
        <v>91</v>
      </c>
      <c r="AY235" s="21" t="s">
        <v>124</v>
      </c>
      <c r="BE235" s="105">
        <f t="shared" si="4"/>
        <v>0</v>
      </c>
      <c r="BF235" s="105">
        <f t="shared" si="5"/>
        <v>0</v>
      </c>
      <c r="BG235" s="105">
        <f t="shared" si="6"/>
        <v>0</v>
      </c>
      <c r="BH235" s="105">
        <f t="shared" si="7"/>
        <v>0</v>
      </c>
      <c r="BI235" s="105">
        <f t="shared" si="8"/>
        <v>0</v>
      </c>
      <c r="BJ235" s="21" t="s">
        <v>78</v>
      </c>
      <c r="BK235" s="105">
        <f t="shared" si="9"/>
        <v>0</v>
      </c>
      <c r="BL235" s="21" t="s">
        <v>129</v>
      </c>
      <c r="BM235" s="21" t="s">
        <v>343</v>
      </c>
    </row>
    <row r="236" spans="2:65" s="1" customFormat="1" ht="25.5" customHeight="1">
      <c r="B236" s="123"/>
      <c r="C236" s="143" t="s">
        <v>344</v>
      </c>
      <c r="D236" s="143" t="s">
        <v>125</v>
      </c>
      <c r="E236" s="144" t="s">
        <v>345</v>
      </c>
      <c r="F236" s="223" t="s">
        <v>346</v>
      </c>
      <c r="G236" s="223"/>
      <c r="H236" s="223"/>
      <c r="I236" s="223"/>
      <c r="J236" s="145" t="s">
        <v>128</v>
      </c>
      <c r="K236" s="146">
        <v>9</v>
      </c>
      <c r="L236" s="224">
        <v>0</v>
      </c>
      <c r="M236" s="224"/>
      <c r="N236" s="225">
        <f t="shared" si="0"/>
        <v>0</v>
      </c>
      <c r="O236" s="225"/>
      <c r="P236" s="225"/>
      <c r="Q236" s="225"/>
      <c r="R236" s="124"/>
      <c r="T236" s="147" t="s">
        <v>5</v>
      </c>
      <c r="U236" s="46" t="s">
        <v>35</v>
      </c>
      <c r="V236" s="38"/>
      <c r="W236" s="148">
        <f t="shared" si="1"/>
        <v>0</v>
      </c>
      <c r="X236" s="148">
        <v>0.27994000000000002</v>
      </c>
      <c r="Y236" s="148">
        <f t="shared" si="2"/>
        <v>2.51946</v>
      </c>
      <c r="Z236" s="148">
        <v>0</v>
      </c>
      <c r="AA236" s="149">
        <f t="shared" si="3"/>
        <v>0</v>
      </c>
      <c r="AR236" s="21" t="s">
        <v>129</v>
      </c>
      <c r="AT236" s="21" t="s">
        <v>125</v>
      </c>
      <c r="AU236" s="21" t="s">
        <v>91</v>
      </c>
      <c r="AY236" s="21" t="s">
        <v>124</v>
      </c>
      <c r="BE236" s="105">
        <f t="shared" si="4"/>
        <v>0</v>
      </c>
      <c r="BF236" s="105">
        <f t="shared" si="5"/>
        <v>0</v>
      </c>
      <c r="BG236" s="105">
        <f t="shared" si="6"/>
        <v>0</v>
      </c>
      <c r="BH236" s="105">
        <f t="shared" si="7"/>
        <v>0</v>
      </c>
      <c r="BI236" s="105">
        <f t="shared" si="8"/>
        <v>0</v>
      </c>
      <c r="BJ236" s="21" t="s">
        <v>78</v>
      </c>
      <c r="BK236" s="105">
        <f t="shared" si="9"/>
        <v>0</v>
      </c>
      <c r="BL236" s="21" t="s">
        <v>129</v>
      </c>
      <c r="BM236" s="21" t="s">
        <v>347</v>
      </c>
    </row>
    <row r="237" spans="2:65" s="1" customFormat="1" ht="38.25" customHeight="1">
      <c r="B237" s="123"/>
      <c r="C237" s="143" t="s">
        <v>348</v>
      </c>
      <c r="D237" s="143" t="s">
        <v>125</v>
      </c>
      <c r="E237" s="144" t="s">
        <v>349</v>
      </c>
      <c r="F237" s="223" t="s">
        <v>350</v>
      </c>
      <c r="G237" s="223"/>
      <c r="H237" s="223"/>
      <c r="I237" s="223"/>
      <c r="J237" s="145" t="s">
        <v>128</v>
      </c>
      <c r="K237" s="146">
        <v>9</v>
      </c>
      <c r="L237" s="224">
        <v>0</v>
      </c>
      <c r="M237" s="224"/>
      <c r="N237" s="225">
        <f t="shared" si="0"/>
        <v>0</v>
      </c>
      <c r="O237" s="225"/>
      <c r="P237" s="225"/>
      <c r="Q237" s="225"/>
      <c r="R237" s="124"/>
      <c r="T237" s="147" t="s">
        <v>5</v>
      </c>
      <c r="U237" s="46" t="s">
        <v>35</v>
      </c>
      <c r="V237" s="38"/>
      <c r="W237" s="148">
        <f t="shared" si="1"/>
        <v>0</v>
      </c>
      <c r="X237" s="148">
        <v>0.39561000000000002</v>
      </c>
      <c r="Y237" s="148">
        <f t="shared" si="2"/>
        <v>3.5604900000000002</v>
      </c>
      <c r="Z237" s="148">
        <v>0</v>
      </c>
      <c r="AA237" s="149">
        <f t="shared" si="3"/>
        <v>0</v>
      </c>
      <c r="AR237" s="21" t="s">
        <v>129</v>
      </c>
      <c r="AT237" s="21" t="s">
        <v>125</v>
      </c>
      <c r="AU237" s="21" t="s">
        <v>91</v>
      </c>
      <c r="AY237" s="21" t="s">
        <v>124</v>
      </c>
      <c r="BE237" s="105">
        <f t="shared" si="4"/>
        <v>0</v>
      </c>
      <c r="BF237" s="105">
        <f t="shared" si="5"/>
        <v>0</v>
      </c>
      <c r="BG237" s="105">
        <f t="shared" si="6"/>
        <v>0</v>
      </c>
      <c r="BH237" s="105">
        <f t="shared" si="7"/>
        <v>0</v>
      </c>
      <c r="BI237" s="105">
        <f t="shared" si="8"/>
        <v>0</v>
      </c>
      <c r="BJ237" s="21" t="s">
        <v>78</v>
      </c>
      <c r="BK237" s="105">
        <f t="shared" si="9"/>
        <v>0</v>
      </c>
      <c r="BL237" s="21" t="s">
        <v>129</v>
      </c>
      <c r="BM237" s="21" t="s">
        <v>351</v>
      </c>
    </row>
    <row r="238" spans="2:65" s="1" customFormat="1" ht="38.25" customHeight="1">
      <c r="B238" s="123"/>
      <c r="C238" s="143" t="s">
        <v>352</v>
      </c>
      <c r="D238" s="143" t="s">
        <v>125</v>
      </c>
      <c r="E238" s="144" t="s">
        <v>353</v>
      </c>
      <c r="F238" s="223" t="s">
        <v>354</v>
      </c>
      <c r="G238" s="223"/>
      <c r="H238" s="223"/>
      <c r="I238" s="223"/>
      <c r="J238" s="145" t="s">
        <v>128</v>
      </c>
      <c r="K238" s="146">
        <v>1.62</v>
      </c>
      <c r="L238" s="224">
        <v>0</v>
      </c>
      <c r="M238" s="224"/>
      <c r="N238" s="225">
        <f t="shared" si="0"/>
        <v>0</v>
      </c>
      <c r="O238" s="225"/>
      <c r="P238" s="225"/>
      <c r="Q238" s="225"/>
      <c r="R238" s="124"/>
      <c r="T238" s="147" t="s">
        <v>5</v>
      </c>
      <c r="U238" s="46" t="s">
        <v>35</v>
      </c>
      <c r="V238" s="38"/>
      <c r="W238" s="148">
        <f t="shared" si="1"/>
        <v>0</v>
      </c>
      <c r="X238" s="148">
        <v>0.10100000000000001</v>
      </c>
      <c r="Y238" s="148">
        <f t="shared" si="2"/>
        <v>0.16362000000000002</v>
      </c>
      <c r="Z238" s="148">
        <v>0</v>
      </c>
      <c r="AA238" s="149">
        <f t="shared" si="3"/>
        <v>0</v>
      </c>
      <c r="AR238" s="21" t="s">
        <v>129</v>
      </c>
      <c r="AT238" s="21" t="s">
        <v>125</v>
      </c>
      <c r="AU238" s="21" t="s">
        <v>91</v>
      </c>
      <c r="AY238" s="21" t="s">
        <v>124</v>
      </c>
      <c r="BE238" s="105">
        <f t="shared" si="4"/>
        <v>0</v>
      </c>
      <c r="BF238" s="105">
        <f t="shared" si="5"/>
        <v>0</v>
      </c>
      <c r="BG238" s="105">
        <f t="shared" si="6"/>
        <v>0</v>
      </c>
      <c r="BH238" s="105">
        <f t="shared" si="7"/>
        <v>0</v>
      </c>
      <c r="BI238" s="105">
        <f t="shared" si="8"/>
        <v>0</v>
      </c>
      <c r="BJ238" s="21" t="s">
        <v>78</v>
      </c>
      <c r="BK238" s="105">
        <f t="shared" si="9"/>
        <v>0</v>
      </c>
      <c r="BL238" s="21" t="s">
        <v>129</v>
      </c>
      <c r="BM238" s="21" t="s">
        <v>355</v>
      </c>
    </row>
    <row r="239" spans="2:65" s="1" customFormat="1" ht="25.5" customHeight="1">
      <c r="B239" s="123"/>
      <c r="C239" s="173" t="s">
        <v>356</v>
      </c>
      <c r="D239" s="173" t="s">
        <v>307</v>
      </c>
      <c r="E239" s="174" t="s">
        <v>357</v>
      </c>
      <c r="F239" s="234" t="s">
        <v>358</v>
      </c>
      <c r="G239" s="234"/>
      <c r="H239" s="234"/>
      <c r="I239" s="234"/>
      <c r="J239" s="175" t="s">
        <v>128</v>
      </c>
      <c r="K239" s="176">
        <v>1.62</v>
      </c>
      <c r="L239" s="235">
        <v>0</v>
      </c>
      <c r="M239" s="235"/>
      <c r="N239" s="236">
        <f t="shared" si="0"/>
        <v>0</v>
      </c>
      <c r="O239" s="225"/>
      <c r="P239" s="225"/>
      <c r="Q239" s="225"/>
      <c r="R239" s="124"/>
      <c r="T239" s="147" t="s">
        <v>5</v>
      </c>
      <c r="U239" s="46" t="s">
        <v>35</v>
      </c>
      <c r="V239" s="38"/>
      <c r="W239" s="148">
        <f t="shared" si="1"/>
        <v>0</v>
      </c>
      <c r="X239" s="148">
        <v>0.115</v>
      </c>
      <c r="Y239" s="148">
        <f t="shared" si="2"/>
        <v>0.18630000000000002</v>
      </c>
      <c r="Z239" s="148">
        <v>0</v>
      </c>
      <c r="AA239" s="149">
        <f t="shared" si="3"/>
        <v>0</v>
      </c>
      <c r="AR239" s="21" t="s">
        <v>159</v>
      </c>
      <c r="AT239" s="21" t="s">
        <v>307</v>
      </c>
      <c r="AU239" s="21" t="s">
        <v>91</v>
      </c>
      <c r="AY239" s="21" t="s">
        <v>124</v>
      </c>
      <c r="BE239" s="105">
        <f t="shared" si="4"/>
        <v>0</v>
      </c>
      <c r="BF239" s="105">
        <f t="shared" si="5"/>
        <v>0</v>
      </c>
      <c r="BG239" s="105">
        <f t="shared" si="6"/>
        <v>0</v>
      </c>
      <c r="BH239" s="105">
        <f t="shared" si="7"/>
        <v>0</v>
      </c>
      <c r="BI239" s="105">
        <f t="shared" si="8"/>
        <v>0</v>
      </c>
      <c r="BJ239" s="21" t="s">
        <v>78</v>
      </c>
      <c r="BK239" s="105">
        <f t="shared" si="9"/>
        <v>0</v>
      </c>
      <c r="BL239" s="21" t="s">
        <v>129</v>
      </c>
      <c r="BM239" s="21" t="s">
        <v>359</v>
      </c>
    </row>
    <row r="240" spans="2:65" s="9" customFormat="1" ht="29.85" customHeight="1">
      <c r="B240" s="132"/>
      <c r="C240" s="133"/>
      <c r="D240" s="142" t="s">
        <v>105</v>
      </c>
      <c r="E240" s="142"/>
      <c r="F240" s="142"/>
      <c r="G240" s="142"/>
      <c r="H240" s="142"/>
      <c r="I240" s="142"/>
      <c r="J240" s="142"/>
      <c r="K240" s="142"/>
      <c r="L240" s="142"/>
      <c r="M240" s="142"/>
      <c r="N240" s="232">
        <f>BK240</f>
        <v>0</v>
      </c>
      <c r="O240" s="233"/>
      <c r="P240" s="233"/>
      <c r="Q240" s="233"/>
      <c r="R240" s="135"/>
      <c r="T240" s="136"/>
      <c r="U240" s="133"/>
      <c r="V240" s="133"/>
      <c r="W240" s="137">
        <f>SUM(W241:W267)</f>
        <v>0</v>
      </c>
      <c r="X240" s="133"/>
      <c r="Y240" s="137">
        <f>SUM(Y241:Y267)</f>
        <v>18.649977940000003</v>
      </c>
      <c r="Z240" s="133"/>
      <c r="AA240" s="138">
        <f>SUM(AA241:AA267)</f>
        <v>0</v>
      </c>
      <c r="AR240" s="139" t="s">
        <v>78</v>
      </c>
      <c r="AT240" s="140" t="s">
        <v>69</v>
      </c>
      <c r="AU240" s="140" t="s">
        <v>78</v>
      </c>
      <c r="AY240" s="139" t="s">
        <v>124</v>
      </c>
      <c r="BK240" s="141">
        <f>SUM(BK241:BK267)</f>
        <v>0</v>
      </c>
    </row>
    <row r="241" spans="2:65" s="1" customFormat="1" ht="38.25" customHeight="1">
      <c r="B241" s="123"/>
      <c r="C241" s="143" t="s">
        <v>360</v>
      </c>
      <c r="D241" s="143" t="s">
        <v>125</v>
      </c>
      <c r="E241" s="144" t="s">
        <v>361</v>
      </c>
      <c r="F241" s="223" t="s">
        <v>362</v>
      </c>
      <c r="G241" s="223"/>
      <c r="H241" s="223"/>
      <c r="I241" s="223"/>
      <c r="J241" s="145" t="s">
        <v>147</v>
      </c>
      <c r="K241" s="146">
        <v>40.799999999999997</v>
      </c>
      <c r="L241" s="224">
        <v>0</v>
      </c>
      <c r="M241" s="224"/>
      <c r="N241" s="225">
        <f t="shared" ref="N241:N267" si="10">ROUND(L241*K241,2)</f>
        <v>0</v>
      </c>
      <c r="O241" s="225"/>
      <c r="P241" s="225"/>
      <c r="Q241" s="225"/>
      <c r="R241" s="124"/>
      <c r="T241" s="147" t="s">
        <v>5</v>
      </c>
      <c r="U241" s="46" t="s">
        <v>35</v>
      </c>
      <c r="V241" s="38"/>
      <c r="W241" s="148">
        <f t="shared" ref="W241:W267" si="11">V241*K241</f>
        <v>0</v>
      </c>
      <c r="X241" s="148">
        <v>1.0000000000000001E-5</v>
      </c>
      <c r="Y241" s="148">
        <f t="shared" ref="Y241:Y267" si="12">X241*K241</f>
        <v>4.08E-4</v>
      </c>
      <c r="Z241" s="148">
        <v>0</v>
      </c>
      <c r="AA241" s="149">
        <f t="shared" ref="AA241:AA267" si="13">Z241*K241</f>
        <v>0</v>
      </c>
      <c r="AR241" s="21" t="s">
        <v>129</v>
      </c>
      <c r="AT241" s="21" t="s">
        <v>125</v>
      </c>
      <c r="AU241" s="21" t="s">
        <v>91</v>
      </c>
      <c r="AY241" s="21" t="s">
        <v>124</v>
      </c>
      <c r="BE241" s="105">
        <f t="shared" ref="BE241:BE267" si="14">IF(U241="základní",N241,0)</f>
        <v>0</v>
      </c>
      <c r="BF241" s="105">
        <f t="shared" ref="BF241:BF267" si="15">IF(U241="snížená",N241,0)</f>
        <v>0</v>
      </c>
      <c r="BG241" s="105">
        <f t="shared" ref="BG241:BG267" si="16">IF(U241="zákl. přenesená",N241,0)</f>
        <v>0</v>
      </c>
      <c r="BH241" s="105">
        <f t="shared" ref="BH241:BH267" si="17">IF(U241="sníž. přenesená",N241,0)</f>
        <v>0</v>
      </c>
      <c r="BI241" s="105">
        <f t="shared" ref="BI241:BI267" si="18">IF(U241="nulová",N241,0)</f>
        <v>0</v>
      </c>
      <c r="BJ241" s="21" t="s">
        <v>78</v>
      </c>
      <c r="BK241" s="105">
        <f t="shared" ref="BK241:BK267" si="19">ROUND(L241*K241,2)</f>
        <v>0</v>
      </c>
      <c r="BL241" s="21" t="s">
        <v>129</v>
      </c>
      <c r="BM241" s="21" t="s">
        <v>363</v>
      </c>
    </row>
    <row r="242" spans="2:65" s="1" customFormat="1" ht="25.5" customHeight="1">
      <c r="B242" s="123"/>
      <c r="C242" s="173" t="s">
        <v>364</v>
      </c>
      <c r="D242" s="173" t="s">
        <v>307</v>
      </c>
      <c r="E242" s="174" t="s">
        <v>365</v>
      </c>
      <c r="F242" s="234" t="s">
        <v>366</v>
      </c>
      <c r="G242" s="234"/>
      <c r="H242" s="234"/>
      <c r="I242" s="234"/>
      <c r="J242" s="175" t="s">
        <v>147</v>
      </c>
      <c r="K242" s="176">
        <v>41.616</v>
      </c>
      <c r="L242" s="235">
        <v>0</v>
      </c>
      <c r="M242" s="235"/>
      <c r="N242" s="236">
        <f t="shared" si="10"/>
        <v>0</v>
      </c>
      <c r="O242" s="225"/>
      <c r="P242" s="225"/>
      <c r="Q242" s="225"/>
      <c r="R242" s="124"/>
      <c r="T242" s="147" t="s">
        <v>5</v>
      </c>
      <c r="U242" s="46" t="s">
        <v>35</v>
      </c>
      <c r="V242" s="38"/>
      <c r="W242" s="148">
        <f t="shared" si="11"/>
        <v>0</v>
      </c>
      <c r="X242" s="148">
        <v>2.9099999999999998E-3</v>
      </c>
      <c r="Y242" s="148">
        <f t="shared" si="12"/>
        <v>0.12110256</v>
      </c>
      <c r="Z242" s="148">
        <v>0</v>
      </c>
      <c r="AA242" s="149">
        <f t="shared" si="13"/>
        <v>0</v>
      </c>
      <c r="AR242" s="21" t="s">
        <v>159</v>
      </c>
      <c r="AT242" s="21" t="s">
        <v>307</v>
      </c>
      <c r="AU242" s="21" t="s">
        <v>91</v>
      </c>
      <c r="AY242" s="21" t="s">
        <v>124</v>
      </c>
      <c r="BE242" s="105">
        <f t="shared" si="14"/>
        <v>0</v>
      </c>
      <c r="BF242" s="105">
        <f t="shared" si="15"/>
        <v>0</v>
      </c>
      <c r="BG242" s="105">
        <f t="shared" si="16"/>
        <v>0</v>
      </c>
      <c r="BH242" s="105">
        <f t="shared" si="17"/>
        <v>0</v>
      </c>
      <c r="BI242" s="105">
        <f t="shared" si="18"/>
        <v>0</v>
      </c>
      <c r="BJ242" s="21" t="s">
        <v>78</v>
      </c>
      <c r="BK242" s="105">
        <f t="shared" si="19"/>
        <v>0</v>
      </c>
      <c r="BL242" s="21" t="s">
        <v>129</v>
      </c>
      <c r="BM242" s="21" t="s">
        <v>367</v>
      </c>
    </row>
    <row r="243" spans="2:65" s="1" customFormat="1" ht="38.25" customHeight="1">
      <c r="B243" s="123"/>
      <c r="C243" s="143" t="s">
        <v>368</v>
      </c>
      <c r="D243" s="143" t="s">
        <v>125</v>
      </c>
      <c r="E243" s="144" t="s">
        <v>369</v>
      </c>
      <c r="F243" s="223" t="s">
        <v>370</v>
      </c>
      <c r="G243" s="223"/>
      <c r="H243" s="223"/>
      <c r="I243" s="223"/>
      <c r="J243" s="145" t="s">
        <v>147</v>
      </c>
      <c r="K243" s="146">
        <v>49.9</v>
      </c>
      <c r="L243" s="224">
        <v>0</v>
      </c>
      <c r="M243" s="224"/>
      <c r="N243" s="225">
        <f t="shared" si="10"/>
        <v>0</v>
      </c>
      <c r="O243" s="225"/>
      <c r="P243" s="225"/>
      <c r="Q243" s="225"/>
      <c r="R243" s="124"/>
      <c r="T243" s="147" t="s">
        <v>5</v>
      </c>
      <c r="U243" s="46" t="s">
        <v>35</v>
      </c>
      <c r="V243" s="38"/>
      <c r="W243" s="148">
        <f t="shared" si="11"/>
        <v>0</v>
      </c>
      <c r="X243" s="148">
        <v>2.0000000000000002E-5</v>
      </c>
      <c r="Y243" s="148">
        <f t="shared" si="12"/>
        <v>9.9799999999999997E-4</v>
      </c>
      <c r="Z243" s="148">
        <v>0</v>
      </c>
      <c r="AA243" s="149">
        <f t="shared" si="13"/>
        <v>0</v>
      </c>
      <c r="AR243" s="21" t="s">
        <v>129</v>
      </c>
      <c r="AT243" s="21" t="s">
        <v>125</v>
      </c>
      <c r="AU243" s="21" t="s">
        <v>91</v>
      </c>
      <c r="AY243" s="21" t="s">
        <v>124</v>
      </c>
      <c r="BE243" s="105">
        <f t="shared" si="14"/>
        <v>0</v>
      </c>
      <c r="BF243" s="105">
        <f t="shared" si="15"/>
        <v>0</v>
      </c>
      <c r="BG243" s="105">
        <f t="shared" si="16"/>
        <v>0</v>
      </c>
      <c r="BH243" s="105">
        <f t="shared" si="17"/>
        <v>0</v>
      </c>
      <c r="BI243" s="105">
        <f t="shared" si="18"/>
        <v>0</v>
      </c>
      <c r="BJ243" s="21" t="s">
        <v>78</v>
      </c>
      <c r="BK243" s="105">
        <f t="shared" si="19"/>
        <v>0</v>
      </c>
      <c r="BL243" s="21" t="s">
        <v>129</v>
      </c>
      <c r="BM243" s="21" t="s">
        <v>371</v>
      </c>
    </row>
    <row r="244" spans="2:65" s="1" customFormat="1" ht="25.5" customHeight="1">
      <c r="B244" s="123"/>
      <c r="C244" s="173" t="s">
        <v>372</v>
      </c>
      <c r="D244" s="173" t="s">
        <v>307</v>
      </c>
      <c r="E244" s="174" t="s">
        <v>373</v>
      </c>
      <c r="F244" s="234" t="s">
        <v>374</v>
      </c>
      <c r="G244" s="234"/>
      <c r="H244" s="234"/>
      <c r="I244" s="234"/>
      <c r="J244" s="175" t="s">
        <v>147</v>
      </c>
      <c r="K244" s="176">
        <v>50.898000000000003</v>
      </c>
      <c r="L244" s="235">
        <v>0</v>
      </c>
      <c r="M244" s="235"/>
      <c r="N244" s="236">
        <f t="shared" si="10"/>
        <v>0</v>
      </c>
      <c r="O244" s="225"/>
      <c r="P244" s="225"/>
      <c r="Q244" s="225"/>
      <c r="R244" s="124"/>
      <c r="T244" s="147" t="s">
        <v>5</v>
      </c>
      <c r="U244" s="46" t="s">
        <v>35</v>
      </c>
      <c r="V244" s="38"/>
      <c r="W244" s="148">
        <f t="shared" si="11"/>
        <v>0</v>
      </c>
      <c r="X244" s="148">
        <v>7.3099999999999997E-3</v>
      </c>
      <c r="Y244" s="148">
        <f t="shared" si="12"/>
        <v>0.37206438000000003</v>
      </c>
      <c r="Z244" s="148">
        <v>0</v>
      </c>
      <c r="AA244" s="149">
        <f t="shared" si="13"/>
        <v>0</v>
      </c>
      <c r="AR244" s="21" t="s">
        <v>159</v>
      </c>
      <c r="AT244" s="21" t="s">
        <v>307</v>
      </c>
      <c r="AU244" s="21" t="s">
        <v>91</v>
      </c>
      <c r="AY244" s="21" t="s">
        <v>124</v>
      </c>
      <c r="BE244" s="105">
        <f t="shared" si="14"/>
        <v>0</v>
      </c>
      <c r="BF244" s="105">
        <f t="shared" si="15"/>
        <v>0</v>
      </c>
      <c r="BG244" s="105">
        <f t="shared" si="16"/>
        <v>0</v>
      </c>
      <c r="BH244" s="105">
        <f t="shared" si="17"/>
        <v>0</v>
      </c>
      <c r="BI244" s="105">
        <f t="shared" si="18"/>
        <v>0</v>
      </c>
      <c r="BJ244" s="21" t="s">
        <v>78</v>
      </c>
      <c r="BK244" s="105">
        <f t="shared" si="19"/>
        <v>0</v>
      </c>
      <c r="BL244" s="21" t="s">
        <v>129</v>
      </c>
      <c r="BM244" s="21" t="s">
        <v>375</v>
      </c>
    </row>
    <row r="245" spans="2:65" s="1" customFormat="1" ht="16.5" customHeight="1">
      <c r="B245" s="123"/>
      <c r="C245" s="143" t="s">
        <v>376</v>
      </c>
      <c r="D245" s="143" t="s">
        <v>125</v>
      </c>
      <c r="E245" s="144" t="s">
        <v>377</v>
      </c>
      <c r="F245" s="223" t="s">
        <v>378</v>
      </c>
      <c r="G245" s="223"/>
      <c r="H245" s="223"/>
      <c r="I245" s="223"/>
      <c r="J245" s="145" t="s">
        <v>379</v>
      </c>
      <c r="K245" s="146">
        <v>4</v>
      </c>
      <c r="L245" s="224">
        <v>0</v>
      </c>
      <c r="M245" s="224"/>
      <c r="N245" s="225">
        <f t="shared" si="10"/>
        <v>0</v>
      </c>
      <c r="O245" s="225"/>
      <c r="P245" s="225"/>
      <c r="Q245" s="225"/>
      <c r="R245" s="124"/>
      <c r="T245" s="147" t="s">
        <v>5</v>
      </c>
      <c r="U245" s="46" t="s">
        <v>35</v>
      </c>
      <c r="V245" s="38"/>
      <c r="W245" s="148">
        <f t="shared" si="11"/>
        <v>0</v>
      </c>
      <c r="X245" s="148">
        <v>0</v>
      </c>
      <c r="Y245" s="148">
        <f t="shared" si="12"/>
        <v>0</v>
      </c>
      <c r="Z245" s="148">
        <v>0</v>
      </c>
      <c r="AA245" s="149">
        <f t="shared" si="13"/>
        <v>0</v>
      </c>
      <c r="AR245" s="21" t="s">
        <v>129</v>
      </c>
      <c r="AT245" s="21" t="s">
        <v>125</v>
      </c>
      <c r="AU245" s="21" t="s">
        <v>91</v>
      </c>
      <c r="AY245" s="21" t="s">
        <v>124</v>
      </c>
      <c r="BE245" s="105">
        <f t="shared" si="14"/>
        <v>0</v>
      </c>
      <c r="BF245" s="105">
        <f t="shared" si="15"/>
        <v>0</v>
      </c>
      <c r="BG245" s="105">
        <f t="shared" si="16"/>
        <v>0</v>
      </c>
      <c r="BH245" s="105">
        <f t="shared" si="17"/>
        <v>0</v>
      </c>
      <c r="BI245" s="105">
        <f t="shared" si="18"/>
        <v>0</v>
      </c>
      <c r="BJ245" s="21" t="s">
        <v>78</v>
      </c>
      <c r="BK245" s="105">
        <f t="shared" si="19"/>
        <v>0</v>
      </c>
      <c r="BL245" s="21" t="s">
        <v>129</v>
      </c>
      <c r="BM245" s="21" t="s">
        <v>380</v>
      </c>
    </row>
    <row r="246" spans="2:65" s="1" customFormat="1" ht="16.5" customHeight="1">
      <c r="B246" s="123"/>
      <c r="C246" s="173" t="s">
        <v>381</v>
      </c>
      <c r="D246" s="173" t="s">
        <v>307</v>
      </c>
      <c r="E246" s="174" t="s">
        <v>382</v>
      </c>
      <c r="F246" s="234" t="s">
        <v>383</v>
      </c>
      <c r="G246" s="234"/>
      <c r="H246" s="234"/>
      <c r="I246" s="234"/>
      <c r="J246" s="175" t="s">
        <v>379</v>
      </c>
      <c r="K246" s="176">
        <v>4</v>
      </c>
      <c r="L246" s="235">
        <v>0</v>
      </c>
      <c r="M246" s="235"/>
      <c r="N246" s="236">
        <f t="shared" si="10"/>
        <v>0</v>
      </c>
      <c r="O246" s="225"/>
      <c r="P246" s="225"/>
      <c r="Q246" s="225"/>
      <c r="R246" s="124"/>
      <c r="T246" s="147" t="s">
        <v>5</v>
      </c>
      <c r="U246" s="46" t="s">
        <v>35</v>
      </c>
      <c r="V246" s="38"/>
      <c r="W246" s="148">
        <f t="shared" si="11"/>
        <v>0</v>
      </c>
      <c r="X246" s="148">
        <v>4.0000000000000002E-4</v>
      </c>
      <c r="Y246" s="148">
        <f t="shared" si="12"/>
        <v>1.6000000000000001E-3</v>
      </c>
      <c r="Z246" s="148">
        <v>0</v>
      </c>
      <c r="AA246" s="149">
        <f t="shared" si="13"/>
        <v>0</v>
      </c>
      <c r="AR246" s="21" t="s">
        <v>159</v>
      </c>
      <c r="AT246" s="21" t="s">
        <v>307</v>
      </c>
      <c r="AU246" s="21" t="s">
        <v>91</v>
      </c>
      <c r="AY246" s="21" t="s">
        <v>124</v>
      </c>
      <c r="BE246" s="105">
        <f t="shared" si="14"/>
        <v>0</v>
      </c>
      <c r="BF246" s="105">
        <f t="shared" si="15"/>
        <v>0</v>
      </c>
      <c r="BG246" s="105">
        <f t="shared" si="16"/>
        <v>0</v>
      </c>
      <c r="BH246" s="105">
        <f t="shared" si="17"/>
        <v>0</v>
      </c>
      <c r="BI246" s="105">
        <f t="shared" si="18"/>
        <v>0</v>
      </c>
      <c r="BJ246" s="21" t="s">
        <v>78</v>
      </c>
      <c r="BK246" s="105">
        <f t="shared" si="19"/>
        <v>0</v>
      </c>
      <c r="BL246" s="21" t="s">
        <v>129</v>
      </c>
      <c r="BM246" s="21" t="s">
        <v>384</v>
      </c>
    </row>
    <row r="247" spans="2:65" s="1" customFormat="1" ht="25.5" customHeight="1">
      <c r="B247" s="123"/>
      <c r="C247" s="143" t="s">
        <v>385</v>
      </c>
      <c r="D247" s="143" t="s">
        <v>125</v>
      </c>
      <c r="E247" s="144" t="s">
        <v>386</v>
      </c>
      <c r="F247" s="223" t="s">
        <v>387</v>
      </c>
      <c r="G247" s="223"/>
      <c r="H247" s="223"/>
      <c r="I247" s="223"/>
      <c r="J247" s="145" t="s">
        <v>379</v>
      </c>
      <c r="K247" s="146">
        <v>2</v>
      </c>
      <c r="L247" s="224">
        <v>0</v>
      </c>
      <c r="M247" s="224"/>
      <c r="N247" s="225">
        <f t="shared" si="10"/>
        <v>0</v>
      </c>
      <c r="O247" s="225"/>
      <c r="P247" s="225"/>
      <c r="Q247" s="225"/>
      <c r="R247" s="124"/>
      <c r="T247" s="147" t="s">
        <v>5</v>
      </c>
      <c r="U247" s="46" t="s">
        <v>35</v>
      </c>
      <c r="V247" s="38"/>
      <c r="W247" s="148">
        <f t="shared" si="11"/>
        <v>0</v>
      </c>
      <c r="X247" s="148">
        <v>0</v>
      </c>
      <c r="Y247" s="148">
        <f t="shared" si="12"/>
        <v>0</v>
      </c>
      <c r="Z247" s="148">
        <v>0</v>
      </c>
      <c r="AA247" s="149">
        <f t="shared" si="13"/>
        <v>0</v>
      </c>
      <c r="AR247" s="21" t="s">
        <v>129</v>
      </c>
      <c r="AT247" s="21" t="s">
        <v>125</v>
      </c>
      <c r="AU247" s="21" t="s">
        <v>91</v>
      </c>
      <c r="AY247" s="21" t="s">
        <v>124</v>
      </c>
      <c r="BE247" s="105">
        <f t="shared" si="14"/>
        <v>0</v>
      </c>
      <c r="BF247" s="105">
        <f t="shared" si="15"/>
        <v>0</v>
      </c>
      <c r="BG247" s="105">
        <f t="shared" si="16"/>
        <v>0</v>
      </c>
      <c r="BH247" s="105">
        <f t="shared" si="17"/>
        <v>0</v>
      </c>
      <c r="BI247" s="105">
        <f t="shared" si="18"/>
        <v>0</v>
      </c>
      <c r="BJ247" s="21" t="s">
        <v>78</v>
      </c>
      <c r="BK247" s="105">
        <f t="shared" si="19"/>
        <v>0</v>
      </c>
      <c r="BL247" s="21" t="s">
        <v>129</v>
      </c>
      <c r="BM247" s="21" t="s">
        <v>388</v>
      </c>
    </row>
    <row r="248" spans="2:65" s="1" customFormat="1" ht="25.5" customHeight="1">
      <c r="B248" s="123"/>
      <c r="C248" s="173" t="s">
        <v>389</v>
      </c>
      <c r="D248" s="173" t="s">
        <v>307</v>
      </c>
      <c r="E248" s="174" t="s">
        <v>390</v>
      </c>
      <c r="F248" s="234" t="s">
        <v>391</v>
      </c>
      <c r="G248" s="234"/>
      <c r="H248" s="234"/>
      <c r="I248" s="234"/>
      <c r="J248" s="175" t="s">
        <v>379</v>
      </c>
      <c r="K248" s="176">
        <v>2</v>
      </c>
      <c r="L248" s="235">
        <v>0</v>
      </c>
      <c r="M248" s="235"/>
      <c r="N248" s="236">
        <f t="shared" si="10"/>
        <v>0</v>
      </c>
      <c r="O248" s="225"/>
      <c r="P248" s="225"/>
      <c r="Q248" s="225"/>
      <c r="R248" s="124"/>
      <c r="T248" s="147" t="s">
        <v>5</v>
      </c>
      <c r="U248" s="46" t="s">
        <v>35</v>
      </c>
      <c r="V248" s="38"/>
      <c r="W248" s="148">
        <f t="shared" si="11"/>
        <v>0</v>
      </c>
      <c r="X248" s="148">
        <v>5.0000000000000001E-3</v>
      </c>
      <c r="Y248" s="148">
        <f t="shared" si="12"/>
        <v>0.01</v>
      </c>
      <c r="Z248" s="148">
        <v>0</v>
      </c>
      <c r="AA248" s="149">
        <f t="shared" si="13"/>
        <v>0</v>
      </c>
      <c r="AR248" s="21" t="s">
        <v>159</v>
      </c>
      <c r="AT248" s="21" t="s">
        <v>307</v>
      </c>
      <c r="AU248" s="21" t="s">
        <v>91</v>
      </c>
      <c r="AY248" s="21" t="s">
        <v>124</v>
      </c>
      <c r="BE248" s="105">
        <f t="shared" si="14"/>
        <v>0</v>
      </c>
      <c r="BF248" s="105">
        <f t="shared" si="15"/>
        <v>0</v>
      </c>
      <c r="BG248" s="105">
        <f t="shared" si="16"/>
        <v>0</v>
      </c>
      <c r="BH248" s="105">
        <f t="shared" si="17"/>
        <v>0</v>
      </c>
      <c r="BI248" s="105">
        <f t="shared" si="18"/>
        <v>0</v>
      </c>
      <c r="BJ248" s="21" t="s">
        <v>78</v>
      </c>
      <c r="BK248" s="105">
        <f t="shared" si="19"/>
        <v>0</v>
      </c>
      <c r="BL248" s="21" t="s">
        <v>129</v>
      </c>
      <c r="BM248" s="21" t="s">
        <v>392</v>
      </c>
    </row>
    <row r="249" spans="2:65" s="1" customFormat="1" ht="25.5" customHeight="1">
      <c r="B249" s="123"/>
      <c r="C249" s="143" t="s">
        <v>393</v>
      </c>
      <c r="D249" s="143" t="s">
        <v>125</v>
      </c>
      <c r="E249" s="144" t="s">
        <v>394</v>
      </c>
      <c r="F249" s="223" t="s">
        <v>395</v>
      </c>
      <c r="G249" s="223"/>
      <c r="H249" s="223"/>
      <c r="I249" s="223"/>
      <c r="J249" s="145" t="s">
        <v>396</v>
      </c>
      <c r="K249" s="146">
        <v>2</v>
      </c>
      <c r="L249" s="224">
        <v>0</v>
      </c>
      <c r="M249" s="224"/>
      <c r="N249" s="225">
        <f t="shared" si="10"/>
        <v>0</v>
      </c>
      <c r="O249" s="225"/>
      <c r="P249" s="225"/>
      <c r="Q249" s="225"/>
      <c r="R249" s="124"/>
      <c r="T249" s="147" t="s">
        <v>5</v>
      </c>
      <c r="U249" s="46" t="s">
        <v>35</v>
      </c>
      <c r="V249" s="38"/>
      <c r="W249" s="148">
        <f t="shared" si="11"/>
        <v>0</v>
      </c>
      <c r="X249" s="148">
        <v>3.1E-4</v>
      </c>
      <c r="Y249" s="148">
        <f t="shared" si="12"/>
        <v>6.2E-4</v>
      </c>
      <c r="Z249" s="148">
        <v>0</v>
      </c>
      <c r="AA249" s="149">
        <f t="shared" si="13"/>
        <v>0</v>
      </c>
      <c r="AR249" s="21" t="s">
        <v>129</v>
      </c>
      <c r="AT249" s="21" t="s">
        <v>125</v>
      </c>
      <c r="AU249" s="21" t="s">
        <v>91</v>
      </c>
      <c r="AY249" s="21" t="s">
        <v>124</v>
      </c>
      <c r="BE249" s="105">
        <f t="shared" si="14"/>
        <v>0</v>
      </c>
      <c r="BF249" s="105">
        <f t="shared" si="15"/>
        <v>0</v>
      </c>
      <c r="BG249" s="105">
        <f t="shared" si="16"/>
        <v>0</v>
      </c>
      <c r="BH249" s="105">
        <f t="shared" si="17"/>
        <v>0</v>
      </c>
      <c r="BI249" s="105">
        <f t="shared" si="18"/>
        <v>0</v>
      </c>
      <c r="BJ249" s="21" t="s">
        <v>78</v>
      </c>
      <c r="BK249" s="105">
        <f t="shared" si="19"/>
        <v>0</v>
      </c>
      <c r="BL249" s="21" t="s">
        <v>129</v>
      </c>
      <c r="BM249" s="21" t="s">
        <v>397</v>
      </c>
    </row>
    <row r="250" spans="2:65" s="1" customFormat="1" ht="38.25" customHeight="1">
      <c r="B250" s="123"/>
      <c r="C250" s="143" t="s">
        <v>398</v>
      </c>
      <c r="D250" s="143" t="s">
        <v>125</v>
      </c>
      <c r="E250" s="144" t="s">
        <v>399</v>
      </c>
      <c r="F250" s="223" t="s">
        <v>400</v>
      </c>
      <c r="G250" s="223"/>
      <c r="H250" s="223"/>
      <c r="I250" s="223"/>
      <c r="J250" s="145" t="s">
        <v>379</v>
      </c>
      <c r="K250" s="146">
        <v>3</v>
      </c>
      <c r="L250" s="224">
        <v>0</v>
      </c>
      <c r="M250" s="224"/>
      <c r="N250" s="225">
        <f t="shared" si="10"/>
        <v>0</v>
      </c>
      <c r="O250" s="225"/>
      <c r="P250" s="225"/>
      <c r="Q250" s="225"/>
      <c r="R250" s="124"/>
      <c r="T250" s="147" t="s">
        <v>5</v>
      </c>
      <c r="U250" s="46" t="s">
        <v>35</v>
      </c>
      <c r="V250" s="38"/>
      <c r="W250" s="148">
        <f t="shared" si="11"/>
        <v>0</v>
      </c>
      <c r="X250" s="148">
        <v>2.1167600000000002</v>
      </c>
      <c r="Y250" s="148">
        <f t="shared" si="12"/>
        <v>6.3502800000000006</v>
      </c>
      <c r="Z250" s="148">
        <v>0</v>
      </c>
      <c r="AA250" s="149">
        <f t="shared" si="13"/>
        <v>0</v>
      </c>
      <c r="AR250" s="21" t="s">
        <v>129</v>
      </c>
      <c r="AT250" s="21" t="s">
        <v>125</v>
      </c>
      <c r="AU250" s="21" t="s">
        <v>91</v>
      </c>
      <c r="AY250" s="21" t="s">
        <v>124</v>
      </c>
      <c r="BE250" s="105">
        <f t="shared" si="14"/>
        <v>0</v>
      </c>
      <c r="BF250" s="105">
        <f t="shared" si="15"/>
        <v>0</v>
      </c>
      <c r="BG250" s="105">
        <f t="shared" si="16"/>
        <v>0</v>
      </c>
      <c r="BH250" s="105">
        <f t="shared" si="17"/>
        <v>0</v>
      </c>
      <c r="BI250" s="105">
        <f t="shared" si="18"/>
        <v>0</v>
      </c>
      <c r="BJ250" s="21" t="s">
        <v>78</v>
      </c>
      <c r="BK250" s="105">
        <f t="shared" si="19"/>
        <v>0</v>
      </c>
      <c r="BL250" s="21" t="s">
        <v>129</v>
      </c>
      <c r="BM250" s="21" t="s">
        <v>401</v>
      </c>
    </row>
    <row r="251" spans="2:65" s="1" customFormat="1" ht="25.5" customHeight="1">
      <c r="B251" s="123"/>
      <c r="C251" s="173" t="s">
        <v>402</v>
      </c>
      <c r="D251" s="173" t="s">
        <v>307</v>
      </c>
      <c r="E251" s="174" t="s">
        <v>403</v>
      </c>
      <c r="F251" s="234" t="s">
        <v>404</v>
      </c>
      <c r="G251" s="234"/>
      <c r="H251" s="234"/>
      <c r="I251" s="234"/>
      <c r="J251" s="175" t="s">
        <v>379</v>
      </c>
      <c r="K251" s="176">
        <v>2</v>
      </c>
      <c r="L251" s="235">
        <v>0</v>
      </c>
      <c r="M251" s="235"/>
      <c r="N251" s="236">
        <f t="shared" si="10"/>
        <v>0</v>
      </c>
      <c r="O251" s="225"/>
      <c r="P251" s="225"/>
      <c r="Q251" s="225"/>
      <c r="R251" s="124"/>
      <c r="T251" s="147" t="s">
        <v>5</v>
      </c>
      <c r="U251" s="46" t="s">
        <v>35</v>
      </c>
      <c r="V251" s="38"/>
      <c r="W251" s="148">
        <f t="shared" si="11"/>
        <v>0</v>
      </c>
      <c r="X251" s="148">
        <v>1.6140000000000001</v>
      </c>
      <c r="Y251" s="148">
        <f t="shared" si="12"/>
        <v>3.2280000000000002</v>
      </c>
      <c r="Z251" s="148">
        <v>0</v>
      </c>
      <c r="AA251" s="149">
        <f t="shared" si="13"/>
        <v>0</v>
      </c>
      <c r="AR251" s="21" t="s">
        <v>159</v>
      </c>
      <c r="AT251" s="21" t="s">
        <v>307</v>
      </c>
      <c r="AU251" s="21" t="s">
        <v>91</v>
      </c>
      <c r="AY251" s="21" t="s">
        <v>124</v>
      </c>
      <c r="BE251" s="105">
        <f t="shared" si="14"/>
        <v>0</v>
      </c>
      <c r="BF251" s="105">
        <f t="shared" si="15"/>
        <v>0</v>
      </c>
      <c r="BG251" s="105">
        <f t="shared" si="16"/>
        <v>0</v>
      </c>
      <c r="BH251" s="105">
        <f t="shared" si="17"/>
        <v>0</v>
      </c>
      <c r="BI251" s="105">
        <f t="shared" si="18"/>
        <v>0</v>
      </c>
      <c r="BJ251" s="21" t="s">
        <v>78</v>
      </c>
      <c r="BK251" s="105">
        <f t="shared" si="19"/>
        <v>0</v>
      </c>
      <c r="BL251" s="21" t="s">
        <v>129</v>
      </c>
      <c r="BM251" s="21" t="s">
        <v>405</v>
      </c>
    </row>
    <row r="252" spans="2:65" s="1" customFormat="1" ht="25.5" customHeight="1">
      <c r="B252" s="123"/>
      <c r="C252" s="173" t="s">
        <v>406</v>
      </c>
      <c r="D252" s="173" t="s">
        <v>307</v>
      </c>
      <c r="E252" s="174" t="s">
        <v>407</v>
      </c>
      <c r="F252" s="234" t="s">
        <v>408</v>
      </c>
      <c r="G252" s="234"/>
      <c r="H252" s="234"/>
      <c r="I252" s="234"/>
      <c r="J252" s="175" t="s">
        <v>379</v>
      </c>
      <c r="K252" s="176">
        <v>1</v>
      </c>
      <c r="L252" s="235">
        <v>0</v>
      </c>
      <c r="M252" s="235"/>
      <c r="N252" s="236">
        <f t="shared" si="10"/>
        <v>0</v>
      </c>
      <c r="O252" s="225"/>
      <c r="P252" s="225"/>
      <c r="Q252" s="225"/>
      <c r="R252" s="124"/>
      <c r="T252" s="147" t="s">
        <v>5</v>
      </c>
      <c r="U252" s="46" t="s">
        <v>35</v>
      </c>
      <c r="V252" s="38"/>
      <c r="W252" s="148">
        <f t="shared" si="11"/>
        <v>0</v>
      </c>
      <c r="X252" s="148">
        <v>1.6140000000000001</v>
      </c>
      <c r="Y252" s="148">
        <f t="shared" si="12"/>
        <v>1.6140000000000001</v>
      </c>
      <c r="Z252" s="148">
        <v>0</v>
      </c>
      <c r="AA252" s="149">
        <f t="shared" si="13"/>
        <v>0</v>
      </c>
      <c r="AR252" s="21" t="s">
        <v>159</v>
      </c>
      <c r="AT252" s="21" t="s">
        <v>307</v>
      </c>
      <c r="AU252" s="21" t="s">
        <v>91</v>
      </c>
      <c r="AY252" s="21" t="s">
        <v>124</v>
      </c>
      <c r="BE252" s="105">
        <f t="shared" si="14"/>
        <v>0</v>
      </c>
      <c r="BF252" s="105">
        <f t="shared" si="15"/>
        <v>0</v>
      </c>
      <c r="BG252" s="105">
        <f t="shared" si="16"/>
        <v>0</v>
      </c>
      <c r="BH252" s="105">
        <f t="shared" si="17"/>
        <v>0</v>
      </c>
      <c r="BI252" s="105">
        <f t="shared" si="18"/>
        <v>0</v>
      </c>
      <c r="BJ252" s="21" t="s">
        <v>78</v>
      </c>
      <c r="BK252" s="105">
        <f t="shared" si="19"/>
        <v>0</v>
      </c>
      <c r="BL252" s="21" t="s">
        <v>129</v>
      </c>
      <c r="BM252" s="21" t="s">
        <v>409</v>
      </c>
    </row>
    <row r="253" spans="2:65" s="1" customFormat="1" ht="38.25" customHeight="1">
      <c r="B253" s="123"/>
      <c r="C253" s="173" t="s">
        <v>410</v>
      </c>
      <c r="D253" s="173" t="s">
        <v>307</v>
      </c>
      <c r="E253" s="174" t="s">
        <v>411</v>
      </c>
      <c r="F253" s="234" t="s">
        <v>412</v>
      </c>
      <c r="G253" s="234"/>
      <c r="H253" s="234"/>
      <c r="I253" s="234"/>
      <c r="J253" s="175" t="s">
        <v>379</v>
      </c>
      <c r="K253" s="176">
        <v>1</v>
      </c>
      <c r="L253" s="235">
        <v>0</v>
      </c>
      <c r="M253" s="235"/>
      <c r="N253" s="236">
        <f t="shared" si="10"/>
        <v>0</v>
      </c>
      <c r="O253" s="225"/>
      <c r="P253" s="225"/>
      <c r="Q253" s="225"/>
      <c r="R253" s="124"/>
      <c r="T253" s="147" t="s">
        <v>5</v>
      </c>
      <c r="U253" s="46" t="s">
        <v>35</v>
      </c>
      <c r="V253" s="38"/>
      <c r="W253" s="148">
        <f t="shared" si="11"/>
        <v>0</v>
      </c>
      <c r="X253" s="148">
        <v>1.0129999999999999</v>
      </c>
      <c r="Y253" s="148">
        <f t="shared" si="12"/>
        <v>1.0129999999999999</v>
      </c>
      <c r="Z253" s="148">
        <v>0</v>
      </c>
      <c r="AA253" s="149">
        <f t="shared" si="13"/>
        <v>0</v>
      </c>
      <c r="AR253" s="21" t="s">
        <v>159</v>
      </c>
      <c r="AT253" s="21" t="s">
        <v>307</v>
      </c>
      <c r="AU253" s="21" t="s">
        <v>91</v>
      </c>
      <c r="AY253" s="21" t="s">
        <v>124</v>
      </c>
      <c r="BE253" s="105">
        <f t="shared" si="14"/>
        <v>0</v>
      </c>
      <c r="BF253" s="105">
        <f t="shared" si="15"/>
        <v>0</v>
      </c>
      <c r="BG253" s="105">
        <f t="shared" si="16"/>
        <v>0</v>
      </c>
      <c r="BH253" s="105">
        <f t="shared" si="17"/>
        <v>0</v>
      </c>
      <c r="BI253" s="105">
        <f t="shared" si="18"/>
        <v>0</v>
      </c>
      <c r="BJ253" s="21" t="s">
        <v>78</v>
      </c>
      <c r="BK253" s="105">
        <f t="shared" si="19"/>
        <v>0</v>
      </c>
      <c r="BL253" s="21" t="s">
        <v>129</v>
      </c>
      <c r="BM253" s="21" t="s">
        <v>413</v>
      </c>
    </row>
    <row r="254" spans="2:65" s="1" customFormat="1" ht="25.5" customHeight="1">
      <c r="B254" s="123"/>
      <c r="C254" s="173" t="s">
        <v>414</v>
      </c>
      <c r="D254" s="173" t="s">
        <v>307</v>
      </c>
      <c r="E254" s="174" t="s">
        <v>415</v>
      </c>
      <c r="F254" s="234" t="s">
        <v>416</v>
      </c>
      <c r="G254" s="234"/>
      <c r="H254" s="234"/>
      <c r="I254" s="234"/>
      <c r="J254" s="175" t="s">
        <v>379</v>
      </c>
      <c r="K254" s="176">
        <v>2</v>
      </c>
      <c r="L254" s="235">
        <v>0</v>
      </c>
      <c r="M254" s="235"/>
      <c r="N254" s="236">
        <f t="shared" si="10"/>
        <v>0</v>
      </c>
      <c r="O254" s="225"/>
      <c r="P254" s="225"/>
      <c r="Q254" s="225"/>
      <c r="R254" s="124"/>
      <c r="T254" s="147" t="s">
        <v>5</v>
      </c>
      <c r="U254" s="46" t="s">
        <v>35</v>
      </c>
      <c r="V254" s="38"/>
      <c r="W254" s="148">
        <f t="shared" si="11"/>
        <v>0</v>
      </c>
      <c r="X254" s="148">
        <v>0.50600000000000001</v>
      </c>
      <c r="Y254" s="148">
        <f t="shared" si="12"/>
        <v>1.012</v>
      </c>
      <c r="Z254" s="148">
        <v>0</v>
      </c>
      <c r="AA254" s="149">
        <f t="shared" si="13"/>
        <v>0</v>
      </c>
      <c r="AR254" s="21" t="s">
        <v>159</v>
      </c>
      <c r="AT254" s="21" t="s">
        <v>307</v>
      </c>
      <c r="AU254" s="21" t="s">
        <v>91</v>
      </c>
      <c r="AY254" s="21" t="s">
        <v>124</v>
      </c>
      <c r="BE254" s="105">
        <f t="shared" si="14"/>
        <v>0</v>
      </c>
      <c r="BF254" s="105">
        <f t="shared" si="15"/>
        <v>0</v>
      </c>
      <c r="BG254" s="105">
        <f t="shared" si="16"/>
        <v>0</v>
      </c>
      <c r="BH254" s="105">
        <f t="shared" si="17"/>
        <v>0</v>
      </c>
      <c r="BI254" s="105">
        <f t="shared" si="18"/>
        <v>0</v>
      </c>
      <c r="BJ254" s="21" t="s">
        <v>78</v>
      </c>
      <c r="BK254" s="105">
        <f t="shared" si="19"/>
        <v>0</v>
      </c>
      <c r="BL254" s="21" t="s">
        <v>129</v>
      </c>
      <c r="BM254" s="21" t="s">
        <v>417</v>
      </c>
    </row>
    <row r="255" spans="2:65" s="1" customFormat="1" ht="25.5" customHeight="1">
      <c r="B255" s="123"/>
      <c r="C255" s="173" t="s">
        <v>418</v>
      </c>
      <c r="D255" s="173" t="s">
        <v>307</v>
      </c>
      <c r="E255" s="174" t="s">
        <v>419</v>
      </c>
      <c r="F255" s="234" t="s">
        <v>420</v>
      </c>
      <c r="G255" s="234"/>
      <c r="H255" s="234"/>
      <c r="I255" s="234"/>
      <c r="J255" s="175" t="s">
        <v>379</v>
      </c>
      <c r="K255" s="176">
        <v>2</v>
      </c>
      <c r="L255" s="235">
        <v>0</v>
      </c>
      <c r="M255" s="235"/>
      <c r="N255" s="236">
        <f t="shared" si="10"/>
        <v>0</v>
      </c>
      <c r="O255" s="225"/>
      <c r="P255" s="225"/>
      <c r="Q255" s="225"/>
      <c r="R255" s="124"/>
      <c r="T255" s="147" t="s">
        <v>5</v>
      </c>
      <c r="U255" s="46" t="s">
        <v>35</v>
      </c>
      <c r="V255" s="38"/>
      <c r="W255" s="148">
        <f t="shared" si="11"/>
        <v>0</v>
      </c>
      <c r="X255" s="148">
        <v>0.254</v>
      </c>
      <c r="Y255" s="148">
        <f t="shared" si="12"/>
        <v>0.50800000000000001</v>
      </c>
      <c r="Z255" s="148">
        <v>0</v>
      </c>
      <c r="AA255" s="149">
        <f t="shared" si="13"/>
        <v>0</v>
      </c>
      <c r="AR255" s="21" t="s">
        <v>159</v>
      </c>
      <c r="AT255" s="21" t="s">
        <v>307</v>
      </c>
      <c r="AU255" s="21" t="s">
        <v>91</v>
      </c>
      <c r="AY255" s="21" t="s">
        <v>124</v>
      </c>
      <c r="BE255" s="105">
        <f t="shared" si="14"/>
        <v>0</v>
      </c>
      <c r="BF255" s="105">
        <f t="shared" si="15"/>
        <v>0</v>
      </c>
      <c r="BG255" s="105">
        <f t="shared" si="16"/>
        <v>0</v>
      </c>
      <c r="BH255" s="105">
        <f t="shared" si="17"/>
        <v>0</v>
      </c>
      <c r="BI255" s="105">
        <f t="shared" si="18"/>
        <v>0</v>
      </c>
      <c r="BJ255" s="21" t="s">
        <v>78</v>
      </c>
      <c r="BK255" s="105">
        <f t="shared" si="19"/>
        <v>0</v>
      </c>
      <c r="BL255" s="21" t="s">
        <v>129</v>
      </c>
      <c r="BM255" s="21" t="s">
        <v>421</v>
      </c>
    </row>
    <row r="256" spans="2:65" s="1" customFormat="1" ht="25.5" customHeight="1">
      <c r="B256" s="123"/>
      <c r="C256" s="173" t="s">
        <v>422</v>
      </c>
      <c r="D256" s="173" t="s">
        <v>307</v>
      </c>
      <c r="E256" s="174" t="s">
        <v>423</v>
      </c>
      <c r="F256" s="234" t="s">
        <v>424</v>
      </c>
      <c r="G256" s="234"/>
      <c r="H256" s="234"/>
      <c r="I256" s="234"/>
      <c r="J256" s="175" t="s">
        <v>379</v>
      </c>
      <c r="K256" s="176">
        <v>3</v>
      </c>
      <c r="L256" s="235">
        <v>0</v>
      </c>
      <c r="M256" s="235"/>
      <c r="N256" s="236">
        <f t="shared" si="10"/>
        <v>0</v>
      </c>
      <c r="O256" s="225"/>
      <c r="P256" s="225"/>
      <c r="Q256" s="225"/>
      <c r="R256" s="124"/>
      <c r="T256" s="147" t="s">
        <v>5</v>
      </c>
      <c r="U256" s="46" t="s">
        <v>35</v>
      </c>
      <c r="V256" s="38"/>
      <c r="W256" s="148">
        <f t="shared" si="11"/>
        <v>0</v>
      </c>
      <c r="X256" s="148">
        <v>0.58499999999999996</v>
      </c>
      <c r="Y256" s="148">
        <f t="shared" si="12"/>
        <v>1.7549999999999999</v>
      </c>
      <c r="Z256" s="148">
        <v>0</v>
      </c>
      <c r="AA256" s="149">
        <f t="shared" si="13"/>
        <v>0</v>
      </c>
      <c r="AR256" s="21" t="s">
        <v>159</v>
      </c>
      <c r="AT256" s="21" t="s">
        <v>307</v>
      </c>
      <c r="AU256" s="21" t="s">
        <v>91</v>
      </c>
      <c r="AY256" s="21" t="s">
        <v>124</v>
      </c>
      <c r="BE256" s="105">
        <f t="shared" si="14"/>
        <v>0</v>
      </c>
      <c r="BF256" s="105">
        <f t="shared" si="15"/>
        <v>0</v>
      </c>
      <c r="BG256" s="105">
        <f t="shared" si="16"/>
        <v>0</v>
      </c>
      <c r="BH256" s="105">
        <f t="shared" si="17"/>
        <v>0</v>
      </c>
      <c r="BI256" s="105">
        <f t="shared" si="18"/>
        <v>0</v>
      </c>
      <c r="BJ256" s="21" t="s">
        <v>78</v>
      </c>
      <c r="BK256" s="105">
        <f t="shared" si="19"/>
        <v>0</v>
      </c>
      <c r="BL256" s="21" t="s">
        <v>129</v>
      </c>
      <c r="BM256" s="21" t="s">
        <v>425</v>
      </c>
    </row>
    <row r="257" spans="2:65" s="1" customFormat="1" ht="16.5" customHeight="1">
      <c r="B257" s="123"/>
      <c r="C257" s="173" t="s">
        <v>426</v>
      </c>
      <c r="D257" s="173" t="s">
        <v>307</v>
      </c>
      <c r="E257" s="174" t="s">
        <v>427</v>
      </c>
      <c r="F257" s="234" t="s">
        <v>428</v>
      </c>
      <c r="G257" s="234"/>
      <c r="H257" s="234"/>
      <c r="I257" s="234"/>
      <c r="J257" s="175" t="s">
        <v>379</v>
      </c>
      <c r="K257" s="176">
        <v>2</v>
      </c>
      <c r="L257" s="235">
        <v>0</v>
      </c>
      <c r="M257" s="235"/>
      <c r="N257" s="236">
        <f t="shared" si="10"/>
        <v>0</v>
      </c>
      <c r="O257" s="225"/>
      <c r="P257" s="225"/>
      <c r="Q257" s="225"/>
      <c r="R257" s="124"/>
      <c r="T257" s="147" t="s">
        <v>5</v>
      </c>
      <c r="U257" s="46" t="s">
        <v>35</v>
      </c>
      <c r="V257" s="38"/>
      <c r="W257" s="148">
        <f t="shared" si="11"/>
        <v>0</v>
      </c>
      <c r="X257" s="148">
        <v>4.1000000000000002E-2</v>
      </c>
      <c r="Y257" s="148">
        <f t="shared" si="12"/>
        <v>8.2000000000000003E-2</v>
      </c>
      <c r="Z257" s="148">
        <v>0</v>
      </c>
      <c r="AA257" s="149">
        <f t="shared" si="13"/>
        <v>0</v>
      </c>
      <c r="AR257" s="21" t="s">
        <v>159</v>
      </c>
      <c r="AT257" s="21" t="s">
        <v>307</v>
      </c>
      <c r="AU257" s="21" t="s">
        <v>91</v>
      </c>
      <c r="AY257" s="21" t="s">
        <v>124</v>
      </c>
      <c r="BE257" s="105">
        <f t="shared" si="14"/>
        <v>0</v>
      </c>
      <c r="BF257" s="105">
        <f t="shared" si="15"/>
        <v>0</v>
      </c>
      <c r="BG257" s="105">
        <f t="shared" si="16"/>
        <v>0</v>
      </c>
      <c r="BH257" s="105">
        <f t="shared" si="17"/>
        <v>0</v>
      </c>
      <c r="BI257" s="105">
        <f t="shared" si="18"/>
        <v>0</v>
      </c>
      <c r="BJ257" s="21" t="s">
        <v>78</v>
      </c>
      <c r="BK257" s="105">
        <f t="shared" si="19"/>
        <v>0</v>
      </c>
      <c r="BL257" s="21" t="s">
        <v>129</v>
      </c>
      <c r="BM257" s="21" t="s">
        <v>429</v>
      </c>
    </row>
    <row r="258" spans="2:65" s="1" customFormat="1" ht="25.5" customHeight="1">
      <c r="B258" s="123"/>
      <c r="C258" s="173" t="s">
        <v>430</v>
      </c>
      <c r="D258" s="173" t="s">
        <v>307</v>
      </c>
      <c r="E258" s="174" t="s">
        <v>431</v>
      </c>
      <c r="F258" s="234" t="s">
        <v>432</v>
      </c>
      <c r="G258" s="234"/>
      <c r="H258" s="234"/>
      <c r="I258" s="234"/>
      <c r="J258" s="175" t="s">
        <v>379</v>
      </c>
      <c r="K258" s="176">
        <v>7</v>
      </c>
      <c r="L258" s="235">
        <v>0</v>
      </c>
      <c r="M258" s="235"/>
      <c r="N258" s="236">
        <f t="shared" si="10"/>
        <v>0</v>
      </c>
      <c r="O258" s="225"/>
      <c r="P258" s="225"/>
      <c r="Q258" s="225"/>
      <c r="R258" s="124"/>
      <c r="T258" s="147" t="s">
        <v>5</v>
      </c>
      <c r="U258" s="46" t="s">
        <v>35</v>
      </c>
      <c r="V258" s="38"/>
      <c r="W258" s="148">
        <f t="shared" si="11"/>
        <v>0</v>
      </c>
      <c r="X258" s="148">
        <v>2E-3</v>
      </c>
      <c r="Y258" s="148">
        <f t="shared" si="12"/>
        <v>1.4E-2</v>
      </c>
      <c r="Z258" s="148">
        <v>0</v>
      </c>
      <c r="AA258" s="149">
        <f t="shared" si="13"/>
        <v>0</v>
      </c>
      <c r="AR258" s="21" t="s">
        <v>159</v>
      </c>
      <c r="AT258" s="21" t="s">
        <v>307</v>
      </c>
      <c r="AU258" s="21" t="s">
        <v>91</v>
      </c>
      <c r="AY258" s="21" t="s">
        <v>124</v>
      </c>
      <c r="BE258" s="105">
        <f t="shared" si="14"/>
        <v>0</v>
      </c>
      <c r="BF258" s="105">
        <f t="shared" si="15"/>
        <v>0</v>
      </c>
      <c r="BG258" s="105">
        <f t="shared" si="16"/>
        <v>0</v>
      </c>
      <c r="BH258" s="105">
        <f t="shared" si="17"/>
        <v>0</v>
      </c>
      <c r="BI258" s="105">
        <f t="shared" si="18"/>
        <v>0</v>
      </c>
      <c r="BJ258" s="21" t="s">
        <v>78</v>
      </c>
      <c r="BK258" s="105">
        <f t="shared" si="19"/>
        <v>0</v>
      </c>
      <c r="BL258" s="21" t="s">
        <v>129</v>
      </c>
      <c r="BM258" s="21" t="s">
        <v>433</v>
      </c>
    </row>
    <row r="259" spans="2:65" s="1" customFormat="1" ht="38.25" customHeight="1">
      <c r="B259" s="123"/>
      <c r="C259" s="143" t="s">
        <v>434</v>
      </c>
      <c r="D259" s="143" t="s">
        <v>125</v>
      </c>
      <c r="E259" s="144" t="s">
        <v>435</v>
      </c>
      <c r="F259" s="223" t="s">
        <v>436</v>
      </c>
      <c r="G259" s="223"/>
      <c r="H259" s="223"/>
      <c r="I259" s="223"/>
      <c r="J259" s="145" t="s">
        <v>379</v>
      </c>
      <c r="K259" s="146">
        <v>2</v>
      </c>
      <c r="L259" s="224">
        <v>0</v>
      </c>
      <c r="M259" s="224"/>
      <c r="N259" s="225">
        <f t="shared" si="10"/>
        <v>0</v>
      </c>
      <c r="O259" s="225"/>
      <c r="P259" s="225"/>
      <c r="Q259" s="225"/>
      <c r="R259" s="124"/>
      <c r="T259" s="147" t="s">
        <v>5</v>
      </c>
      <c r="U259" s="46" t="s">
        <v>35</v>
      </c>
      <c r="V259" s="38"/>
      <c r="W259" s="148">
        <f t="shared" si="11"/>
        <v>0</v>
      </c>
      <c r="X259" s="148">
        <v>0.1056</v>
      </c>
      <c r="Y259" s="148">
        <f t="shared" si="12"/>
        <v>0.2112</v>
      </c>
      <c r="Z259" s="148">
        <v>0</v>
      </c>
      <c r="AA259" s="149">
        <f t="shared" si="13"/>
        <v>0</v>
      </c>
      <c r="AR259" s="21" t="s">
        <v>129</v>
      </c>
      <c r="AT259" s="21" t="s">
        <v>125</v>
      </c>
      <c r="AU259" s="21" t="s">
        <v>91</v>
      </c>
      <c r="AY259" s="21" t="s">
        <v>124</v>
      </c>
      <c r="BE259" s="105">
        <f t="shared" si="14"/>
        <v>0</v>
      </c>
      <c r="BF259" s="105">
        <f t="shared" si="15"/>
        <v>0</v>
      </c>
      <c r="BG259" s="105">
        <f t="shared" si="16"/>
        <v>0</v>
      </c>
      <c r="BH259" s="105">
        <f t="shared" si="17"/>
        <v>0</v>
      </c>
      <c r="BI259" s="105">
        <f t="shared" si="18"/>
        <v>0</v>
      </c>
      <c r="BJ259" s="21" t="s">
        <v>78</v>
      </c>
      <c r="BK259" s="105">
        <f t="shared" si="19"/>
        <v>0</v>
      </c>
      <c r="BL259" s="21" t="s">
        <v>129</v>
      </c>
      <c r="BM259" s="21" t="s">
        <v>437</v>
      </c>
    </row>
    <row r="260" spans="2:65" s="1" customFormat="1" ht="38.25" customHeight="1">
      <c r="B260" s="123"/>
      <c r="C260" s="143" t="s">
        <v>438</v>
      </c>
      <c r="D260" s="143" t="s">
        <v>125</v>
      </c>
      <c r="E260" s="144" t="s">
        <v>439</v>
      </c>
      <c r="F260" s="223" t="s">
        <v>440</v>
      </c>
      <c r="G260" s="223"/>
      <c r="H260" s="223"/>
      <c r="I260" s="223"/>
      <c r="J260" s="145" t="s">
        <v>379</v>
      </c>
      <c r="K260" s="146">
        <v>2</v>
      </c>
      <c r="L260" s="224">
        <v>0</v>
      </c>
      <c r="M260" s="224"/>
      <c r="N260" s="225">
        <f t="shared" si="10"/>
        <v>0</v>
      </c>
      <c r="O260" s="225"/>
      <c r="P260" s="225"/>
      <c r="Q260" s="225"/>
      <c r="R260" s="124"/>
      <c r="T260" s="147" t="s">
        <v>5</v>
      </c>
      <c r="U260" s="46" t="s">
        <v>35</v>
      </c>
      <c r="V260" s="38"/>
      <c r="W260" s="148">
        <f t="shared" si="11"/>
        <v>0</v>
      </c>
      <c r="X260" s="148">
        <v>2.4240000000000001E-2</v>
      </c>
      <c r="Y260" s="148">
        <f t="shared" si="12"/>
        <v>4.8480000000000002E-2</v>
      </c>
      <c r="Z260" s="148">
        <v>0</v>
      </c>
      <c r="AA260" s="149">
        <f t="shared" si="13"/>
        <v>0</v>
      </c>
      <c r="AR260" s="21" t="s">
        <v>129</v>
      </c>
      <c r="AT260" s="21" t="s">
        <v>125</v>
      </c>
      <c r="AU260" s="21" t="s">
        <v>91</v>
      </c>
      <c r="AY260" s="21" t="s">
        <v>124</v>
      </c>
      <c r="BE260" s="105">
        <f t="shared" si="14"/>
        <v>0</v>
      </c>
      <c r="BF260" s="105">
        <f t="shared" si="15"/>
        <v>0</v>
      </c>
      <c r="BG260" s="105">
        <f t="shared" si="16"/>
        <v>0</v>
      </c>
      <c r="BH260" s="105">
        <f t="shared" si="17"/>
        <v>0</v>
      </c>
      <c r="BI260" s="105">
        <f t="shared" si="18"/>
        <v>0</v>
      </c>
      <c r="BJ260" s="21" t="s">
        <v>78</v>
      </c>
      <c r="BK260" s="105">
        <f t="shared" si="19"/>
        <v>0</v>
      </c>
      <c r="BL260" s="21" t="s">
        <v>129</v>
      </c>
      <c r="BM260" s="21" t="s">
        <v>441</v>
      </c>
    </row>
    <row r="261" spans="2:65" s="1" customFormat="1" ht="38.25" customHeight="1">
      <c r="B261" s="123"/>
      <c r="C261" s="143" t="s">
        <v>442</v>
      </c>
      <c r="D261" s="143" t="s">
        <v>125</v>
      </c>
      <c r="E261" s="144" t="s">
        <v>443</v>
      </c>
      <c r="F261" s="223" t="s">
        <v>444</v>
      </c>
      <c r="G261" s="223"/>
      <c r="H261" s="223"/>
      <c r="I261" s="223"/>
      <c r="J261" s="145" t="s">
        <v>379</v>
      </c>
      <c r="K261" s="146">
        <v>2</v>
      </c>
      <c r="L261" s="224">
        <v>0</v>
      </c>
      <c r="M261" s="224"/>
      <c r="N261" s="225">
        <f t="shared" si="10"/>
        <v>0</v>
      </c>
      <c r="O261" s="225"/>
      <c r="P261" s="225"/>
      <c r="Q261" s="225"/>
      <c r="R261" s="124"/>
      <c r="T261" s="147" t="s">
        <v>5</v>
      </c>
      <c r="U261" s="46" t="s">
        <v>35</v>
      </c>
      <c r="V261" s="38"/>
      <c r="W261" s="148">
        <f t="shared" si="11"/>
        <v>0</v>
      </c>
      <c r="X261" s="148">
        <v>0</v>
      </c>
      <c r="Y261" s="148">
        <f t="shared" si="12"/>
        <v>0</v>
      </c>
      <c r="Z261" s="148">
        <v>0</v>
      </c>
      <c r="AA261" s="149">
        <f t="shared" si="13"/>
        <v>0</v>
      </c>
      <c r="AR261" s="21" t="s">
        <v>129</v>
      </c>
      <c r="AT261" s="21" t="s">
        <v>125</v>
      </c>
      <c r="AU261" s="21" t="s">
        <v>91</v>
      </c>
      <c r="AY261" s="21" t="s">
        <v>124</v>
      </c>
      <c r="BE261" s="105">
        <f t="shared" si="14"/>
        <v>0</v>
      </c>
      <c r="BF261" s="105">
        <f t="shared" si="15"/>
        <v>0</v>
      </c>
      <c r="BG261" s="105">
        <f t="shared" si="16"/>
        <v>0</v>
      </c>
      <c r="BH261" s="105">
        <f t="shared" si="17"/>
        <v>0</v>
      </c>
      <c r="BI261" s="105">
        <f t="shared" si="18"/>
        <v>0</v>
      </c>
      <c r="BJ261" s="21" t="s">
        <v>78</v>
      </c>
      <c r="BK261" s="105">
        <f t="shared" si="19"/>
        <v>0</v>
      </c>
      <c r="BL261" s="21" t="s">
        <v>129</v>
      </c>
      <c r="BM261" s="21" t="s">
        <v>445</v>
      </c>
    </row>
    <row r="262" spans="2:65" s="1" customFormat="1" ht="38.25" customHeight="1">
      <c r="B262" s="123"/>
      <c r="C262" s="143" t="s">
        <v>446</v>
      </c>
      <c r="D262" s="143" t="s">
        <v>125</v>
      </c>
      <c r="E262" s="144" t="s">
        <v>447</v>
      </c>
      <c r="F262" s="223" t="s">
        <v>448</v>
      </c>
      <c r="G262" s="223"/>
      <c r="H262" s="223"/>
      <c r="I262" s="223"/>
      <c r="J262" s="145" t="s">
        <v>379</v>
      </c>
      <c r="K262" s="146">
        <v>2</v>
      </c>
      <c r="L262" s="224">
        <v>0</v>
      </c>
      <c r="M262" s="224"/>
      <c r="N262" s="225">
        <f t="shared" si="10"/>
        <v>0</v>
      </c>
      <c r="O262" s="225"/>
      <c r="P262" s="225"/>
      <c r="Q262" s="225"/>
      <c r="R262" s="124"/>
      <c r="T262" s="147" t="s">
        <v>5</v>
      </c>
      <c r="U262" s="46" t="s">
        <v>35</v>
      </c>
      <c r="V262" s="38"/>
      <c r="W262" s="148">
        <f t="shared" si="11"/>
        <v>0</v>
      </c>
      <c r="X262" s="148">
        <v>0.21007999999999999</v>
      </c>
      <c r="Y262" s="148">
        <f t="shared" si="12"/>
        <v>0.42015999999999998</v>
      </c>
      <c r="Z262" s="148">
        <v>0</v>
      </c>
      <c r="AA262" s="149">
        <f t="shared" si="13"/>
        <v>0</v>
      </c>
      <c r="AR262" s="21" t="s">
        <v>129</v>
      </c>
      <c r="AT262" s="21" t="s">
        <v>125</v>
      </c>
      <c r="AU262" s="21" t="s">
        <v>91</v>
      </c>
      <c r="AY262" s="21" t="s">
        <v>124</v>
      </c>
      <c r="BE262" s="105">
        <f t="shared" si="14"/>
        <v>0</v>
      </c>
      <c r="BF262" s="105">
        <f t="shared" si="15"/>
        <v>0</v>
      </c>
      <c r="BG262" s="105">
        <f t="shared" si="16"/>
        <v>0</v>
      </c>
      <c r="BH262" s="105">
        <f t="shared" si="17"/>
        <v>0</v>
      </c>
      <c r="BI262" s="105">
        <f t="shared" si="18"/>
        <v>0</v>
      </c>
      <c r="BJ262" s="21" t="s">
        <v>78</v>
      </c>
      <c r="BK262" s="105">
        <f t="shared" si="19"/>
        <v>0</v>
      </c>
      <c r="BL262" s="21" t="s">
        <v>129</v>
      </c>
      <c r="BM262" s="21" t="s">
        <v>449</v>
      </c>
    </row>
    <row r="263" spans="2:65" s="1" customFormat="1" ht="38.25" customHeight="1">
      <c r="B263" s="123"/>
      <c r="C263" s="143" t="s">
        <v>450</v>
      </c>
      <c r="D263" s="143" t="s">
        <v>125</v>
      </c>
      <c r="E263" s="144" t="s">
        <v>451</v>
      </c>
      <c r="F263" s="223" t="s">
        <v>452</v>
      </c>
      <c r="G263" s="223"/>
      <c r="H263" s="223"/>
      <c r="I263" s="223"/>
      <c r="J263" s="145" t="s">
        <v>379</v>
      </c>
      <c r="K263" s="146">
        <v>3</v>
      </c>
      <c r="L263" s="224">
        <v>0</v>
      </c>
      <c r="M263" s="224"/>
      <c r="N263" s="225">
        <f t="shared" si="10"/>
        <v>0</v>
      </c>
      <c r="O263" s="225"/>
      <c r="P263" s="225"/>
      <c r="Q263" s="225"/>
      <c r="R263" s="124"/>
      <c r="T263" s="147" t="s">
        <v>5</v>
      </c>
      <c r="U263" s="46" t="s">
        <v>35</v>
      </c>
      <c r="V263" s="38"/>
      <c r="W263" s="148">
        <f t="shared" si="11"/>
        <v>0</v>
      </c>
      <c r="X263" s="148">
        <v>0.21734000000000001</v>
      </c>
      <c r="Y263" s="148">
        <f t="shared" si="12"/>
        <v>0.65202000000000004</v>
      </c>
      <c r="Z263" s="148">
        <v>0</v>
      </c>
      <c r="AA263" s="149">
        <f t="shared" si="13"/>
        <v>0</v>
      </c>
      <c r="AR263" s="21" t="s">
        <v>129</v>
      </c>
      <c r="AT263" s="21" t="s">
        <v>125</v>
      </c>
      <c r="AU263" s="21" t="s">
        <v>91</v>
      </c>
      <c r="AY263" s="21" t="s">
        <v>124</v>
      </c>
      <c r="BE263" s="105">
        <f t="shared" si="14"/>
        <v>0</v>
      </c>
      <c r="BF263" s="105">
        <f t="shared" si="15"/>
        <v>0</v>
      </c>
      <c r="BG263" s="105">
        <f t="shared" si="16"/>
        <v>0</v>
      </c>
      <c r="BH263" s="105">
        <f t="shared" si="17"/>
        <v>0</v>
      </c>
      <c r="BI263" s="105">
        <f t="shared" si="18"/>
        <v>0</v>
      </c>
      <c r="BJ263" s="21" t="s">
        <v>78</v>
      </c>
      <c r="BK263" s="105">
        <f t="shared" si="19"/>
        <v>0</v>
      </c>
      <c r="BL263" s="21" t="s">
        <v>129</v>
      </c>
      <c r="BM263" s="21" t="s">
        <v>453</v>
      </c>
    </row>
    <row r="264" spans="2:65" s="1" customFormat="1" ht="25.5" customHeight="1">
      <c r="B264" s="123"/>
      <c r="C264" s="173" t="s">
        <v>454</v>
      </c>
      <c r="D264" s="173" t="s">
        <v>307</v>
      </c>
      <c r="E264" s="174" t="s">
        <v>455</v>
      </c>
      <c r="F264" s="234" t="s">
        <v>456</v>
      </c>
      <c r="G264" s="234"/>
      <c r="H264" s="234"/>
      <c r="I264" s="234"/>
      <c r="J264" s="175" t="s">
        <v>379</v>
      </c>
      <c r="K264" s="176">
        <v>3</v>
      </c>
      <c r="L264" s="235">
        <v>0</v>
      </c>
      <c r="M264" s="235"/>
      <c r="N264" s="236">
        <f t="shared" si="10"/>
        <v>0</v>
      </c>
      <c r="O264" s="225"/>
      <c r="P264" s="225"/>
      <c r="Q264" s="225"/>
      <c r="R264" s="124"/>
      <c r="T264" s="147" t="s">
        <v>5</v>
      </c>
      <c r="U264" s="46" t="s">
        <v>35</v>
      </c>
      <c r="V264" s="38"/>
      <c r="W264" s="148">
        <f t="shared" si="11"/>
        <v>0</v>
      </c>
      <c r="X264" s="148">
        <v>0.19600000000000001</v>
      </c>
      <c r="Y264" s="148">
        <f t="shared" si="12"/>
        <v>0.58800000000000008</v>
      </c>
      <c r="Z264" s="148">
        <v>0</v>
      </c>
      <c r="AA264" s="149">
        <f t="shared" si="13"/>
        <v>0</v>
      </c>
      <c r="AR264" s="21" t="s">
        <v>159</v>
      </c>
      <c r="AT264" s="21" t="s">
        <v>307</v>
      </c>
      <c r="AU264" s="21" t="s">
        <v>91</v>
      </c>
      <c r="AY264" s="21" t="s">
        <v>124</v>
      </c>
      <c r="BE264" s="105">
        <f t="shared" si="14"/>
        <v>0</v>
      </c>
      <c r="BF264" s="105">
        <f t="shared" si="15"/>
        <v>0</v>
      </c>
      <c r="BG264" s="105">
        <f t="shared" si="16"/>
        <v>0</v>
      </c>
      <c r="BH264" s="105">
        <f t="shared" si="17"/>
        <v>0</v>
      </c>
      <c r="BI264" s="105">
        <f t="shared" si="18"/>
        <v>0</v>
      </c>
      <c r="BJ264" s="21" t="s">
        <v>78</v>
      </c>
      <c r="BK264" s="105">
        <f t="shared" si="19"/>
        <v>0</v>
      </c>
      <c r="BL264" s="21" t="s">
        <v>129</v>
      </c>
      <c r="BM264" s="21" t="s">
        <v>457</v>
      </c>
    </row>
    <row r="265" spans="2:65" s="1" customFormat="1" ht="16.5" customHeight="1">
      <c r="B265" s="123"/>
      <c r="C265" s="143" t="s">
        <v>458</v>
      </c>
      <c r="D265" s="143" t="s">
        <v>125</v>
      </c>
      <c r="E265" s="144" t="s">
        <v>459</v>
      </c>
      <c r="F265" s="223" t="s">
        <v>460</v>
      </c>
      <c r="G265" s="223"/>
      <c r="H265" s="223"/>
      <c r="I265" s="223"/>
      <c r="J265" s="145" t="s">
        <v>147</v>
      </c>
      <c r="K265" s="146">
        <v>9.5</v>
      </c>
      <c r="L265" s="224">
        <v>0</v>
      </c>
      <c r="M265" s="224"/>
      <c r="N265" s="225">
        <f t="shared" si="10"/>
        <v>0</v>
      </c>
      <c r="O265" s="225"/>
      <c r="P265" s="225"/>
      <c r="Q265" s="225"/>
      <c r="R265" s="124"/>
      <c r="T265" s="147" t="s">
        <v>5</v>
      </c>
      <c r="U265" s="46" t="s">
        <v>35</v>
      </c>
      <c r="V265" s="38"/>
      <c r="W265" s="148">
        <f t="shared" si="11"/>
        <v>0</v>
      </c>
      <c r="X265" s="148">
        <v>7.9000000000000001E-4</v>
      </c>
      <c r="Y265" s="148">
        <f t="shared" si="12"/>
        <v>7.5050000000000004E-3</v>
      </c>
      <c r="Z265" s="148">
        <v>0</v>
      </c>
      <c r="AA265" s="149">
        <f t="shared" si="13"/>
        <v>0</v>
      </c>
      <c r="AR265" s="21" t="s">
        <v>129</v>
      </c>
      <c r="AT265" s="21" t="s">
        <v>125</v>
      </c>
      <c r="AU265" s="21" t="s">
        <v>91</v>
      </c>
      <c r="AY265" s="21" t="s">
        <v>124</v>
      </c>
      <c r="BE265" s="105">
        <f t="shared" si="14"/>
        <v>0</v>
      </c>
      <c r="BF265" s="105">
        <f t="shared" si="15"/>
        <v>0</v>
      </c>
      <c r="BG265" s="105">
        <f t="shared" si="16"/>
        <v>0</v>
      </c>
      <c r="BH265" s="105">
        <f t="shared" si="17"/>
        <v>0</v>
      </c>
      <c r="BI265" s="105">
        <f t="shared" si="18"/>
        <v>0</v>
      </c>
      <c r="BJ265" s="21" t="s">
        <v>78</v>
      </c>
      <c r="BK265" s="105">
        <f t="shared" si="19"/>
        <v>0</v>
      </c>
      <c r="BL265" s="21" t="s">
        <v>129</v>
      </c>
      <c r="BM265" s="21" t="s">
        <v>461</v>
      </c>
    </row>
    <row r="266" spans="2:65" s="1" customFormat="1" ht="16.5" customHeight="1">
      <c r="B266" s="123"/>
      <c r="C266" s="173" t="s">
        <v>462</v>
      </c>
      <c r="D266" s="173" t="s">
        <v>307</v>
      </c>
      <c r="E266" s="174" t="s">
        <v>463</v>
      </c>
      <c r="F266" s="234" t="s">
        <v>464</v>
      </c>
      <c r="G266" s="234"/>
      <c r="H266" s="234"/>
      <c r="I266" s="234"/>
      <c r="J266" s="175" t="s">
        <v>147</v>
      </c>
      <c r="K266" s="176">
        <v>9.5</v>
      </c>
      <c r="L266" s="235">
        <v>0</v>
      </c>
      <c r="M266" s="235"/>
      <c r="N266" s="236">
        <f t="shared" si="10"/>
        <v>0</v>
      </c>
      <c r="O266" s="225"/>
      <c r="P266" s="225"/>
      <c r="Q266" s="225"/>
      <c r="R266" s="124"/>
      <c r="T266" s="147" t="s">
        <v>5</v>
      </c>
      <c r="U266" s="46" t="s">
        <v>35</v>
      </c>
      <c r="V266" s="38"/>
      <c r="W266" s="148">
        <f t="shared" si="11"/>
        <v>0</v>
      </c>
      <c r="X266" s="148">
        <v>6.2399999999999997E-2</v>
      </c>
      <c r="Y266" s="148">
        <f t="shared" si="12"/>
        <v>0.59279999999999999</v>
      </c>
      <c r="Z266" s="148">
        <v>0</v>
      </c>
      <c r="AA266" s="149">
        <f t="shared" si="13"/>
        <v>0</v>
      </c>
      <c r="AR266" s="21" t="s">
        <v>159</v>
      </c>
      <c r="AT266" s="21" t="s">
        <v>307</v>
      </c>
      <c r="AU266" s="21" t="s">
        <v>91</v>
      </c>
      <c r="AY266" s="21" t="s">
        <v>124</v>
      </c>
      <c r="BE266" s="105">
        <f t="shared" si="14"/>
        <v>0</v>
      </c>
      <c r="BF266" s="105">
        <f t="shared" si="15"/>
        <v>0</v>
      </c>
      <c r="BG266" s="105">
        <f t="shared" si="16"/>
        <v>0</v>
      </c>
      <c r="BH266" s="105">
        <f t="shared" si="17"/>
        <v>0</v>
      </c>
      <c r="BI266" s="105">
        <f t="shared" si="18"/>
        <v>0</v>
      </c>
      <c r="BJ266" s="21" t="s">
        <v>78</v>
      </c>
      <c r="BK266" s="105">
        <f t="shared" si="19"/>
        <v>0</v>
      </c>
      <c r="BL266" s="21" t="s">
        <v>129</v>
      </c>
      <c r="BM266" s="21" t="s">
        <v>465</v>
      </c>
    </row>
    <row r="267" spans="2:65" s="1" customFormat="1" ht="38.25" customHeight="1">
      <c r="B267" s="123"/>
      <c r="C267" s="143" t="s">
        <v>466</v>
      </c>
      <c r="D267" s="143" t="s">
        <v>125</v>
      </c>
      <c r="E267" s="144" t="s">
        <v>467</v>
      </c>
      <c r="F267" s="223" t="s">
        <v>468</v>
      </c>
      <c r="G267" s="223"/>
      <c r="H267" s="223"/>
      <c r="I267" s="223"/>
      <c r="J267" s="145" t="s">
        <v>147</v>
      </c>
      <c r="K267" s="146">
        <v>9.5</v>
      </c>
      <c r="L267" s="224">
        <v>0</v>
      </c>
      <c r="M267" s="224"/>
      <c r="N267" s="225">
        <f t="shared" si="10"/>
        <v>0</v>
      </c>
      <c r="O267" s="225"/>
      <c r="P267" s="225"/>
      <c r="Q267" s="225"/>
      <c r="R267" s="124"/>
      <c r="T267" s="147" t="s">
        <v>5</v>
      </c>
      <c r="U267" s="46" t="s">
        <v>35</v>
      </c>
      <c r="V267" s="38"/>
      <c r="W267" s="148">
        <f t="shared" si="11"/>
        <v>0</v>
      </c>
      <c r="X267" s="148">
        <v>4.9199999999999999E-3</v>
      </c>
      <c r="Y267" s="148">
        <f t="shared" si="12"/>
        <v>4.6739999999999997E-2</v>
      </c>
      <c r="Z267" s="148">
        <v>0</v>
      </c>
      <c r="AA267" s="149">
        <f t="shared" si="13"/>
        <v>0</v>
      </c>
      <c r="AR267" s="21" t="s">
        <v>450</v>
      </c>
      <c r="AT267" s="21" t="s">
        <v>125</v>
      </c>
      <c r="AU267" s="21" t="s">
        <v>91</v>
      </c>
      <c r="AY267" s="21" t="s">
        <v>124</v>
      </c>
      <c r="BE267" s="105">
        <f t="shared" si="14"/>
        <v>0</v>
      </c>
      <c r="BF267" s="105">
        <f t="shared" si="15"/>
        <v>0</v>
      </c>
      <c r="BG267" s="105">
        <f t="shared" si="16"/>
        <v>0</v>
      </c>
      <c r="BH267" s="105">
        <f t="shared" si="17"/>
        <v>0</v>
      </c>
      <c r="BI267" s="105">
        <f t="shared" si="18"/>
        <v>0</v>
      </c>
      <c r="BJ267" s="21" t="s">
        <v>78</v>
      </c>
      <c r="BK267" s="105">
        <f t="shared" si="19"/>
        <v>0</v>
      </c>
      <c r="BL267" s="21" t="s">
        <v>450</v>
      </c>
      <c r="BM267" s="21" t="s">
        <v>469</v>
      </c>
    </row>
    <row r="268" spans="2:65" s="9" customFormat="1" ht="29.85" customHeight="1">
      <c r="B268" s="132"/>
      <c r="C268" s="133"/>
      <c r="D268" s="142" t="s">
        <v>106</v>
      </c>
      <c r="E268" s="142"/>
      <c r="F268" s="142"/>
      <c r="G268" s="142"/>
      <c r="H268" s="142"/>
      <c r="I268" s="142"/>
      <c r="J268" s="142"/>
      <c r="K268" s="142"/>
      <c r="L268" s="142"/>
      <c r="M268" s="142"/>
      <c r="N268" s="232">
        <f>BK268</f>
        <v>0</v>
      </c>
      <c r="O268" s="233"/>
      <c r="P268" s="233"/>
      <c r="Q268" s="233"/>
      <c r="R268" s="135"/>
      <c r="T268" s="136"/>
      <c r="U268" s="133"/>
      <c r="V268" s="133"/>
      <c r="W268" s="137">
        <f>SUM(W269:W275)</f>
        <v>0</v>
      </c>
      <c r="X268" s="133"/>
      <c r="Y268" s="137">
        <f>SUM(Y269:Y275)</f>
        <v>0.78040000000000009</v>
      </c>
      <c r="Z268" s="133"/>
      <c r="AA268" s="138">
        <f>SUM(AA269:AA275)</f>
        <v>0</v>
      </c>
      <c r="AR268" s="139" t="s">
        <v>78</v>
      </c>
      <c r="AT268" s="140" t="s">
        <v>69</v>
      </c>
      <c r="AU268" s="140" t="s">
        <v>78</v>
      </c>
      <c r="AY268" s="139" t="s">
        <v>124</v>
      </c>
      <c r="BK268" s="141">
        <f>SUM(BK269:BK275)</f>
        <v>0</v>
      </c>
    </row>
    <row r="269" spans="2:65" s="1" customFormat="1" ht="38.25" customHeight="1">
      <c r="B269" s="123"/>
      <c r="C269" s="143" t="s">
        <v>470</v>
      </c>
      <c r="D269" s="143" t="s">
        <v>125</v>
      </c>
      <c r="E269" s="144" t="s">
        <v>471</v>
      </c>
      <c r="F269" s="223" t="s">
        <v>472</v>
      </c>
      <c r="G269" s="223"/>
      <c r="H269" s="223"/>
      <c r="I269" s="223"/>
      <c r="J269" s="145" t="s">
        <v>147</v>
      </c>
      <c r="K269" s="146">
        <v>2</v>
      </c>
      <c r="L269" s="224">
        <v>0</v>
      </c>
      <c r="M269" s="224"/>
      <c r="N269" s="225">
        <f>ROUND(L269*K269,2)</f>
        <v>0</v>
      </c>
      <c r="O269" s="225"/>
      <c r="P269" s="225"/>
      <c r="Q269" s="225"/>
      <c r="R269" s="124"/>
      <c r="T269" s="147" t="s">
        <v>5</v>
      </c>
      <c r="U269" s="46" t="s">
        <v>35</v>
      </c>
      <c r="V269" s="38"/>
      <c r="W269" s="148">
        <f>V269*K269</f>
        <v>0</v>
      </c>
      <c r="X269" s="148">
        <v>0.15540000000000001</v>
      </c>
      <c r="Y269" s="148">
        <f>X269*K269</f>
        <v>0.31080000000000002</v>
      </c>
      <c r="Z269" s="148">
        <v>0</v>
      </c>
      <c r="AA269" s="149">
        <f>Z269*K269</f>
        <v>0</v>
      </c>
      <c r="AR269" s="21" t="s">
        <v>129</v>
      </c>
      <c r="AT269" s="21" t="s">
        <v>125</v>
      </c>
      <c r="AU269" s="21" t="s">
        <v>91</v>
      </c>
      <c r="AY269" s="21" t="s">
        <v>124</v>
      </c>
      <c r="BE269" s="105">
        <f>IF(U269="základní",N269,0)</f>
        <v>0</v>
      </c>
      <c r="BF269" s="105">
        <f>IF(U269="snížená",N269,0)</f>
        <v>0</v>
      </c>
      <c r="BG269" s="105">
        <f>IF(U269="zákl. přenesená",N269,0)</f>
        <v>0</v>
      </c>
      <c r="BH269" s="105">
        <f>IF(U269="sníž. přenesená",N269,0)</f>
        <v>0</v>
      </c>
      <c r="BI269" s="105">
        <f>IF(U269="nulová",N269,0)</f>
        <v>0</v>
      </c>
      <c r="BJ269" s="21" t="s">
        <v>78</v>
      </c>
      <c r="BK269" s="105">
        <f>ROUND(L269*K269,2)</f>
        <v>0</v>
      </c>
      <c r="BL269" s="21" t="s">
        <v>129</v>
      </c>
      <c r="BM269" s="21" t="s">
        <v>473</v>
      </c>
    </row>
    <row r="270" spans="2:65" s="1" customFormat="1" ht="25.5" customHeight="1">
      <c r="B270" s="123"/>
      <c r="C270" s="173" t="s">
        <v>474</v>
      </c>
      <c r="D270" s="173" t="s">
        <v>307</v>
      </c>
      <c r="E270" s="174" t="s">
        <v>475</v>
      </c>
      <c r="F270" s="234" t="s">
        <v>476</v>
      </c>
      <c r="G270" s="234"/>
      <c r="H270" s="234"/>
      <c r="I270" s="234"/>
      <c r="J270" s="175" t="s">
        <v>147</v>
      </c>
      <c r="K270" s="176">
        <v>2</v>
      </c>
      <c r="L270" s="235">
        <v>0</v>
      </c>
      <c r="M270" s="235"/>
      <c r="N270" s="236">
        <f>ROUND(L270*K270,2)</f>
        <v>0</v>
      </c>
      <c r="O270" s="225"/>
      <c r="P270" s="225"/>
      <c r="Q270" s="225"/>
      <c r="R270" s="124"/>
      <c r="T270" s="147" t="s">
        <v>5</v>
      </c>
      <c r="U270" s="46" t="s">
        <v>35</v>
      </c>
      <c r="V270" s="38"/>
      <c r="W270" s="148">
        <f>V270*K270</f>
        <v>0</v>
      </c>
      <c r="X270" s="148">
        <v>8.1000000000000003E-2</v>
      </c>
      <c r="Y270" s="148">
        <f>X270*K270</f>
        <v>0.16200000000000001</v>
      </c>
      <c r="Z270" s="148">
        <v>0</v>
      </c>
      <c r="AA270" s="149">
        <f>Z270*K270</f>
        <v>0</v>
      </c>
      <c r="AR270" s="21" t="s">
        <v>159</v>
      </c>
      <c r="AT270" s="21" t="s">
        <v>307</v>
      </c>
      <c r="AU270" s="21" t="s">
        <v>91</v>
      </c>
      <c r="AY270" s="21" t="s">
        <v>124</v>
      </c>
      <c r="BE270" s="105">
        <f>IF(U270="základní",N270,0)</f>
        <v>0</v>
      </c>
      <c r="BF270" s="105">
        <f>IF(U270="snížená",N270,0)</f>
        <v>0</v>
      </c>
      <c r="BG270" s="105">
        <f>IF(U270="zákl. přenesená",N270,0)</f>
        <v>0</v>
      </c>
      <c r="BH270" s="105">
        <f>IF(U270="sníž. přenesená",N270,0)</f>
        <v>0</v>
      </c>
      <c r="BI270" s="105">
        <f>IF(U270="nulová",N270,0)</f>
        <v>0</v>
      </c>
      <c r="BJ270" s="21" t="s">
        <v>78</v>
      </c>
      <c r="BK270" s="105">
        <f>ROUND(L270*K270,2)</f>
        <v>0</v>
      </c>
      <c r="BL270" s="21" t="s">
        <v>129</v>
      </c>
      <c r="BM270" s="21" t="s">
        <v>477</v>
      </c>
    </row>
    <row r="271" spans="2:65" s="1" customFormat="1" ht="38.25" customHeight="1">
      <c r="B271" s="123"/>
      <c r="C271" s="143" t="s">
        <v>478</v>
      </c>
      <c r="D271" s="143" t="s">
        <v>125</v>
      </c>
      <c r="E271" s="144" t="s">
        <v>479</v>
      </c>
      <c r="F271" s="223" t="s">
        <v>480</v>
      </c>
      <c r="G271" s="223"/>
      <c r="H271" s="223"/>
      <c r="I271" s="223"/>
      <c r="J271" s="145" t="s">
        <v>147</v>
      </c>
      <c r="K271" s="146">
        <v>2</v>
      </c>
      <c r="L271" s="224">
        <v>0</v>
      </c>
      <c r="M271" s="224"/>
      <c r="N271" s="225">
        <f>ROUND(L271*K271,2)</f>
        <v>0</v>
      </c>
      <c r="O271" s="225"/>
      <c r="P271" s="225"/>
      <c r="Q271" s="225"/>
      <c r="R271" s="124"/>
      <c r="T271" s="147" t="s">
        <v>5</v>
      </c>
      <c r="U271" s="46" t="s">
        <v>35</v>
      </c>
      <c r="V271" s="38"/>
      <c r="W271" s="148">
        <f>V271*K271</f>
        <v>0</v>
      </c>
      <c r="X271" s="148">
        <v>0.1295</v>
      </c>
      <c r="Y271" s="148">
        <f>X271*K271</f>
        <v>0.25900000000000001</v>
      </c>
      <c r="Z271" s="148">
        <v>0</v>
      </c>
      <c r="AA271" s="149">
        <f>Z271*K271</f>
        <v>0</v>
      </c>
      <c r="AR271" s="21" t="s">
        <v>129</v>
      </c>
      <c r="AT271" s="21" t="s">
        <v>125</v>
      </c>
      <c r="AU271" s="21" t="s">
        <v>91</v>
      </c>
      <c r="AY271" s="21" t="s">
        <v>124</v>
      </c>
      <c r="BE271" s="105">
        <f>IF(U271="základní",N271,0)</f>
        <v>0</v>
      </c>
      <c r="BF271" s="105">
        <f>IF(U271="snížená",N271,0)</f>
        <v>0</v>
      </c>
      <c r="BG271" s="105">
        <f>IF(U271="zákl. přenesená",N271,0)</f>
        <v>0</v>
      </c>
      <c r="BH271" s="105">
        <f>IF(U271="sníž. přenesená",N271,0)</f>
        <v>0</v>
      </c>
      <c r="BI271" s="105">
        <f>IF(U271="nulová",N271,0)</f>
        <v>0</v>
      </c>
      <c r="BJ271" s="21" t="s">
        <v>78</v>
      </c>
      <c r="BK271" s="105">
        <f>ROUND(L271*K271,2)</f>
        <v>0</v>
      </c>
      <c r="BL271" s="21" t="s">
        <v>129</v>
      </c>
      <c r="BM271" s="21" t="s">
        <v>481</v>
      </c>
    </row>
    <row r="272" spans="2:65" s="1" customFormat="1" ht="25.5" customHeight="1">
      <c r="B272" s="123"/>
      <c r="C272" s="173" t="s">
        <v>482</v>
      </c>
      <c r="D272" s="173" t="s">
        <v>307</v>
      </c>
      <c r="E272" s="174" t="s">
        <v>483</v>
      </c>
      <c r="F272" s="234" t="s">
        <v>484</v>
      </c>
      <c r="G272" s="234"/>
      <c r="H272" s="234"/>
      <c r="I272" s="234"/>
      <c r="J272" s="175" t="s">
        <v>147</v>
      </c>
      <c r="K272" s="176">
        <v>2</v>
      </c>
      <c r="L272" s="235">
        <v>0</v>
      </c>
      <c r="M272" s="235"/>
      <c r="N272" s="236">
        <f>ROUND(L272*K272,2)</f>
        <v>0</v>
      </c>
      <c r="O272" s="225"/>
      <c r="P272" s="225"/>
      <c r="Q272" s="225"/>
      <c r="R272" s="124"/>
      <c r="T272" s="147" t="s">
        <v>5</v>
      </c>
      <c r="U272" s="46" t="s">
        <v>35</v>
      </c>
      <c r="V272" s="38"/>
      <c r="W272" s="148">
        <f>V272*K272</f>
        <v>0</v>
      </c>
      <c r="X272" s="148">
        <v>2.4E-2</v>
      </c>
      <c r="Y272" s="148">
        <f>X272*K272</f>
        <v>4.8000000000000001E-2</v>
      </c>
      <c r="Z272" s="148">
        <v>0</v>
      </c>
      <c r="AA272" s="149">
        <f>Z272*K272</f>
        <v>0</v>
      </c>
      <c r="AR272" s="21" t="s">
        <v>159</v>
      </c>
      <c r="AT272" s="21" t="s">
        <v>307</v>
      </c>
      <c r="AU272" s="21" t="s">
        <v>91</v>
      </c>
      <c r="AY272" s="21" t="s">
        <v>124</v>
      </c>
      <c r="BE272" s="105">
        <f>IF(U272="základní",N272,0)</f>
        <v>0</v>
      </c>
      <c r="BF272" s="105">
        <f>IF(U272="snížená",N272,0)</f>
        <v>0</v>
      </c>
      <c r="BG272" s="105">
        <f>IF(U272="zákl. přenesená",N272,0)</f>
        <v>0</v>
      </c>
      <c r="BH272" s="105">
        <f>IF(U272="sníž. přenesená",N272,0)</f>
        <v>0</v>
      </c>
      <c r="BI272" s="105">
        <f>IF(U272="nulová",N272,0)</f>
        <v>0</v>
      </c>
      <c r="BJ272" s="21" t="s">
        <v>78</v>
      </c>
      <c r="BK272" s="105">
        <f>ROUND(L272*K272,2)</f>
        <v>0</v>
      </c>
      <c r="BL272" s="21" t="s">
        <v>129</v>
      </c>
      <c r="BM272" s="21" t="s">
        <v>485</v>
      </c>
    </row>
    <row r="273" spans="2:65" s="1" customFormat="1" ht="16.5" customHeight="1">
      <c r="B273" s="123"/>
      <c r="C273" s="143" t="s">
        <v>486</v>
      </c>
      <c r="D273" s="143" t="s">
        <v>125</v>
      </c>
      <c r="E273" s="144" t="s">
        <v>487</v>
      </c>
      <c r="F273" s="223" t="s">
        <v>488</v>
      </c>
      <c r="G273" s="223"/>
      <c r="H273" s="223"/>
      <c r="I273" s="223"/>
      <c r="J273" s="145" t="s">
        <v>147</v>
      </c>
      <c r="K273" s="146">
        <v>12</v>
      </c>
      <c r="L273" s="224">
        <v>0</v>
      </c>
      <c r="M273" s="224"/>
      <c r="N273" s="225">
        <f>ROUND(L273*K273,2)</f>
        <v>0</v>
      </c>
      <c r="O273" s="225"/>
      <c r="P273" s="225"/>
      <c r="Q273" s="225"/>
      <c r="R273" s="124"/>
      <c r="T273" s="147" t="s">
        <v>5</v>
      </c>
      <c r="U273" s="46" t="s">
        <v>35</v>
      </c>
      <c r="V273" s="38"/>
      <c r="W273" s="148">
        <f>V273*K273</f>
        <v>0</v>
      </c>
      <c r="X273" s="148">
        <v>5.0000000000000002E-5</v>
      </c>
      <c r="Y273" s="148">
        <f>X273*K273</f>
        <v>6.0000000000000006E-4</v>
      </c>
      <c r="Z273" s="148">
        <v>0</v>
      </c>
      <c r="AA273" s="149">
        <f>Z273*K273</f>
        <v>0</v>
      </c>
      <c r="AR273" s="21" t="s">
        <v>129</v>
      </c>
      <c r="AT273" s="21" t="s">
        <v>125</v>
      </c>
      <c r="AU273" s="21" t="s">
        <v>91</v>
      </c>
      <c r="AY273" s="21" t="s">
        <v>124</v>
      </c>
      <c r="BE273" s="105">
        <f>IF(U273="základní",N273,0)</f>
        <v>0</v>
      </c>
      <c r="BF273" s="105">
        <f>IF(U273="snížená",N273,0)</f>
        <v>0</v>
      </c>
      <c r="BG273" s="105">
        <f>IF(U273="zákl. přenesená",N273,0)</f>
        <v>0</v>
      </c>
      <c r="BH273" s="105">
        <f>IF(U273="sníž. přenesená",N273,0)</f>
        <v>0</v>
      </c>
      <c r="BI273" s="105">
        <f>IF(U273="nulová",N273,0)</f>
        <v>0</v>
      </c>
      <c r="BJ273" s="21" t="s">
        <v>78</v>
      </c>
      <c r="BK273" s="105">
        <f>ROUND(L273*K273,2)</f>
        <v>0</v>
      </c>
      <c r="BL273" s="21" t="s">
        <v>129</v>
      </c>
      <c r="BM273" s="21" t="s">
        <v>489</v>
      </c>
    </row>
    <row r="274" spans="2:65" s="10" customFormat="1" ht="16.5" customHeight="1">
      <c r="B274" s="150"/>
      <c r="C274" s="151"/>
      <c r="D274" s="151"/>
      <c r="E274" s="152" t="s">
        <v>5</v>
      </c>
      <c r="F274" s="237" t="s">
        <v>490</v>
      </c>
      <c r="G274" s="238"/>
      <c r="H274" s="238"/>
      <c r="I274" s="238"/>
      <c r="J274" s="151"/>
      <c r="K274" s="153">
        <v>12</v>
      </c>
      <c r="L274" s="151"/>
      <c r="M274" s="151"/>
      <c r="N274" s="151"/>
      <c r="O274" s="151"/>
      <c r="P274" s="151"/>
      <c r="Q274" s="151"/>
      <c r="R274" s="154"/>
      <c r="T274" s="155"/>
      <c r="U274" s="151"/>
      <c r="V274" s="151"/>
      <c r="W274" s="151"/>
      <c r="X274" s="151"/>
      <c r="Y274" s="151"/>
      <c r="Z274" s="151"/>
      <c r="AA274" s="156"/>
      <c r="AT274" s="157" t="s">
        <v>132</v>
      </c>
      <c r="AU274" s="157" t="s">
        <v>91</v>
      </c>
      <c r="AV274" s="10" t="s">
        <v>91</v>
      </c>
      <c r="AW274" s="10" t="s">
        <v>29</v>
      </c>
      <c r="AX274" s="10" t="s">
        <v>78</v>
      </c>
      <c r="AY274" s="157" t="s">
        <v>124</v>
      </c>
    </row>
    <row r="275" spans="2:65" s="1" customFormat="1" ht="25.5" customHeight="1">
      <c r="B275" s="123"/>
      <c r="C275" s="143" t="s">
        <v>491</v>
      </c>
      <c r="D275" s="143" t="s">
        <v>125</v>
      </c>
      <c r="E275" s="144" t="s">
        <v>492</v>
      </c>
      <c r="F275" s="223" t="s">
        <v>493</v>
      </c>
      <c r="G275" s="223"/>
      <c r="H275" s="223"/>
      <c r="I275" s="223"/>
      <c r="J275" s="145" t="s">
        <v>147</v>
      </c>
      <c r="K275" s="146">
        <v>12</v>
      </c>
      <c r="L275" s="224">
        <v>0</v>
      </c>
      <c r="M275" s="224"/>
      <c r="N275" s="225">
        <f>ROUND(L275*K275,2)</f>
        <v>0</v>
      </c>
      <c r="O275" s="225"/>
      <c r="P275" s="225"/>
      <c r="Q275" s="225"/>
      <c r="R275" s="124"/>
      <c r="T275" s="147" t="s">
        <v>5</v>
      </c>
      <c r="U275" s="46" t="s">
        <v>35</v>
      </c>
      <c r="V275" s="38"/>
      <c r="W275" s="148">
        <f>V275*K275</f>
        <v>0</v>
      </c>
      <c r="X275" s="148">
        <v>0</v>
      </c>
      <c r="Y275" s="148">
        <f>X275*K275</f>
        <v>0</v>
      </c>
      <c r="Z275" s="148">
        <v>0</v>
      </c>
      <c r="AA275" s="149">
        <f>Z275*K275</f>
        <v>0</v>
      </c>
      <c r="AR275" s="21" t="s">
        <v>129</v>
      </c>
      <c r="AT275" s="21" t="s">
        <v>125</v>
      </c>
      <c r="AU275" s="21" t="s">
        <v>91</v>
      </c>
      <c r="AY275" s="21" t="s">
        <v>124</v>
      </c>
      <c r="BE275" s="105">
        <f>IF(U275="základní",N275,0)</f>
        <v>0</v>
      </c>
      <c r="BF275" s="105">
        <f>IF(U275="snížená",N275,0)</f>
        <v>0</v>
      </c>
      <c r="BG275" s="105">
        <f>IF(U275="zákl. přenesená",N275,0)</f>
        <v>0</v>
      </c>
      <c r="BH275" s="105">
        <f>IF(U275="sníž. přenesená",N275,0)</f>
        <v>0</v>
      </c>
      <c r="BI275" s="105">
        <f>IF(U275="nulová",N275,0)</f>
        <v>0</v>
      </c>
      <c r="BJ275" s="21" t="s">
        <v>78</v>
      </c>
      <c r="BK275" s="105">
        <f>ROUND(L275*K275,2)</f>
        <v>0</v>
      </c>
      <c r="BL275" s="21" t="s">
        <v>129</v>
      </c>
      <c r="BM275" s="21" t="s">
        <v>494</v>
      </c>
    </row>
    <row r="276" spans="2:65" s="9" customFormat="1" ht="29.85" customHeight="1">
      <c r="B276" s="132"/>
      <c r="C276" s="133"/>
      <c r="D276" s="142" t="s">
        <v>107</v>
      </c>
      <c r="E276" s="142"/>
      <c r="F276" s="142"/>
      <c r="G276" s="142"/>
      <c r="H276" s="142"/>
      <c r="I276" s="142"/>
      <c r="J276" s="142"/>
      <c r="K276" s="142"/>
      <c r="L276" s="142"/>
      <c r="M276" s="142"/>
      <c r="N276" s="232">
        <f>BK276</f>
        <v>0</v>
      </c>
      <c r="O276" s="233"/>
      <c r="P276" s="233"/>
      <c r="Q276" s="233"/>
      <c r="R276" s="135"/>
      <c r="T276" s="136"/>
      <c r="U276" s="133"/>
      <c r="V276" s="133"/>
      <c r="W276" s="137">
        <f>SUM(W277:W282)</f>
        <v>0</v>
      </c>
      <c r="X276" s="133"/>
      <c r="Y276" s="137">
        <f>SUM(Y277:Y282)</f>
        <v>0</v>
      </c>
      <c r="Z276" s="133"/>
      <c r="AA276" s="138">
        <f>SUM(AA277:AA282)</f>
        <v>0</v>
      </c>
      <c r="AR276" s="139" t="s">
        <v>78</v>
      </c>
      <c r="AT276" s="140" t="s">
        <v>69</v>
      </c>
      <c r="AU276" s="140" t="s">
        <v>78</v>
      </c>
      <c r="AY276" s="139" t="s">
        <v>124</v>
      </c>
      <c r="BK276" s="141">
        <f>SUM(BK277:BK282)</f>
        <v>0</v>
      </c>
    </row>
    <row r="277" spans="2:65" s="1" customFormat="1" ht="38.25" customHeight="1">
      <c r="B277" s="123"/>
      <c r="C277" s="143" t="s">
        <v>495</v>
      </c>
      <c r="D277" s="143" t="s">
        <v>125</v>
      </c>
      <c r="E277" s="144" t="s">
        <v>496</v>
      </c>
      <c r="F277" s="223" t="s">
        <v>497</v>
      </c>
      <c r="G277" s="223"/>
      <c r="H277" s="223"/>
      <c r="I277" s="223"/>
      <c r="J277" s="145" t="s">
        <v>292</v>
      </c>
      <c r="K277" s="146">
        <v>9.7669999999999995</v>
      </c>
      <c r="L277" s="224">
        <v>0</v>
      </c>
      <c r="M277" s="224"/>
      <c r="N277" s="225">
        <f t="shared" ref="N277:N282" si="20">ROUND(L277*K277,2)</f>
        <v>0</v>
      </c>
      <c r="O277" s="225"/>
      <c r="P277" s="225"/>
      <c r="Q277" s="225"/>
      <c r="R277" s="124"/>
      <c r="T277" s="147" t="s">
        <v>5</v>
      </c>
      <c r="U277" s="46" t="s">
        <v>35</v>
      </c>
      <c r="V277" s="38"/>
      <c r="W277" s="148">
        <f t="shared" ref="W277:W282" si="21">V277*K277</f>
        <v>0</v>
      </c>
      <c r="X277" s="148">
        <v>0</v>
      </c>
      <c r="Y277" s="148">
        <f t="shared" ref="Y277:Y282" si="22">X277*K277</f>
        <v>0</v>
      </c>
      <c r="Z277" s="148">
        <v>0</v>
      </c>
      <c r="AA277" s="149">
        <f t="shared" ref="AA277:AA282" si="23">Z277*K277</f>
        <v>0</v>
      </c>
      <c r="AR277" s="21" t="s">
        <v>129</v>
      </c>
      <c r="AT277" s="21" t="s">
        <v>125</v>
      </c>
      <c r="AU277" s="21" t="s">
        <v>91</v>
      </c>
      <c r="AY277" s="21" t="s">
        <v>124</v>
      </c>
      <c r="BE277" s="105">
        <f t="shared" ref="BE277:BE282" si="24">IF(U277="základní",N277,0)</f>
        <v>0</v>
      </c>
      <c r="BF277" s="105">
        <f t="shared" ref="BF277:BF282" si="25">IF(U277="snížená",N277,0)</f>
        <v>0</v>
      </c>
      <c r="BG277" s="105">
        <f t="shared" ref="BG277:BG282" si="26">IF(U277="zákl. přenesená",N277,0)</f>
        <v>0</v>
      </c>
      <c r="BH277" s="105">
        <f t="shared" ref="BH277:BH282" si="27">IF(U277="sníž. přenesená",N277,0)</f>
        <v>0</v>
      </c>
      <c r="BI277" s="105">
        <f t="shared" ref="BI277:BI282" si="28">IF(U277="nulová",N277,0)</f>
        <v>0</v>
      </c>
      <c r="BJ277" s="21" t="s">
        <v>78</v>
      </c>
      <c r="BK277" s="105">
        <f t="shared" ref="BK277:BK282" si="29">ROUND(L277*K277,2)</f>
        <v>0</v>
      </c>
      <c r="BL277" s="21" t="s">
        <v>129</v>
      </c>
      <c r="BM277" s="21" t="s">
        <v>498</v>
      </c>
    </row>
    <row r="278" spans="2:65" s="1" customFormat="1" ht="25.5" customHeight="1">
      <c r="B278" s="123"/>
      <c r="C278" s="143" t="s">
        <v>499</v>
      </c>
      <c r="D278" s="143" t="s">
        <v>125</v>
      </c>
      <c r="E278" s="144" t="s">
        <v>500</v>
      </c>
      <c r="F278" s="223" t="s">
        <v>501</v>
      </c>
      <c r="G278" s="223"/>
      <c r="H278" s="223"/>
      <c r="I278" s="223"/>
      <c r="J278" s="145" t="s">
        <v>292</v>
      </c>
      <c r="K278" s="146">
        <v>234.40799999999999</v>
      </c>
      <c r="L278" s="224">
        <v>0</v>
      </c>
      <c r="M278" s="224"/>
      <c r="N278" s="225">
        <f t="shared" si="20"/>
        <v>0</v>
      </c>
      <c r="O278" s="225"/>
      <c r="P278" s="225"/>
      <c r="Q278" s="225"/>
      <c r="R278" s="124"/>
      <c r="T278" s="147" t="s">
        <v>5</v>
      </c>
      <c r="U278" s="46" t="s">
        <v>35</v>
      </c>
      <c r="V278" s="38"/>
      <c r="W278" s="148">
        <f t="shared" si="21"/>
        <v>0</v>
      </c>
      <c r="X278" s="148">
        <v>0</v>
      </c>
      <c r="Y278" s="148">
        <f t="shared" si="22"/>
        <v>0</v>
      </c>
      <c r="Z278" s="148">
        <v>0</v>
      </c>
      <c r="AA278" s="149">
        <f t="shared" si="23"/>
        <v>0</v>
      </c>
      <c r="AR278" s="21" t="s">
        <v>129</v>
      </c>
      <c r="AT278" s="21" t="s">
        <v>125</v>
      </c>
      <c r="AU278" s="21" t="s">
        <v>91</v>
      </c>
      <c r="AY278" s="21" t="s">
        <v>124</v>
      </c>
      <c r="BE278" s="105">
        <f t="shared" si="24"/>
        <v>0</v>
      </c>
      <c r="BF278" s="105">
        <f t="shared" si="25"/>
        <v>0</v>
      </c>
      <c r="BG278" s="105">
        <f t="shared" si="26"/>
        <v>0</v>
      </c>
      <c r="BH278" s="105">
        <f t="shared" si="27"/>
        <v>0</v>
      </c>
      <c r="BI278" s="105">
        <f t="shared" si="28"/>
        <v>0</v>
      </c>
      <c r="BJ278" s="21" t="s">
        <v>78</v>
      </c>
      <c r="BK278" s="105">
        <f t="shared" si="29"/>
        <v>0</v>
      </c>
      <c r="BL278" s="21" t="s">
        <v>129</v>
      </c>
      <c r="BM278" s="21" t="s">
        <v>502</v>
      </c>
    </row>
    <row r="279" spans="2:65" s="1" customFormat="1" ht="25.5" customHeight="1">
      <c r="B279" s="123"/>
      <c r="C279" s="143" t="s">
        <v>503</v>
      </c>
      <c r="D279" s="143" t="s">
        <v>125</v>
      </c>
      <c r="E279" s="144" t="s">
        <v>504</v>
      </c>
      <c r="F279" s="223" t="s">
        <v>505</v>
      </c>
      <c r="G279" s="223"/>
      <c r="H279" s="223"/>
      <c r="I279" s="223"/>
      <c r="J279" s="145" t="s">
        <v>292</v>
      </c>
      <c r="K279" s="146">
        <v>9.7669999999999995</v>
      </c>
      <c r="L279" s="224">
        <v>0</v>
      </c>
      <c r="M279" s="224"/>
      <c r="N279" s="225">
        <f t="shared" si="20"/>
        <v>0</v>
      </c>
      <c r="O279" s="225"/>
      <c r="P279" s="225"/>
      <c r="Q279" s="225"/>
      <c r="R279" s="124"/>
      <c r="T279" s="147" t="s">
        <v>5</v>
      </c>
      <c r="U279" s="46" t="s">
        <v>35</v>
      </c>
      <c r="V279" s="38"/>
      <c r="W279" s="148">
        <f t="shared" si="21"/>
        <v>0</v>
      </c>
      <c r="X279" s="148">
        <v>0</v>
      </c>
      <c r="Y279" s="148">
        <f t="shared" si="22"/>
        <v>0</v>
      </c>
      <c r="Z279" s="148">
        <v>0</v>
      </c>
      <c r="AA279" s="149">
        <f t="shared" si="23"/>
        <v>0</v>
      </c>
      <c r="AR279" s="21" t="s">
        <v>129</v>
      </c>
      <c r="AT279" s="21" t="s">
        <v>125</v>
      </c>
      <c r="AU279" s="21" t="s">
        <v>91</v>
      </c>
      <c r="AY279" s="21" t="s">
        <v>124</v>
      </c>
      <c r="BE279" s="105">
        <f t="shared" si="24"/>
        <v>0</v>
      </c>
      <c r="BF279" s="105">
        <f t="shared" si="25"/>
        <v>0</v>
      </c>
      <c r="BG279" s="105">
        <f t="shared" si="26"/>
        <v>0</v>
      </c>
      <c r="BH279" s="105">
        <f t="shared" si="27"/>
        <v>0</v>
      </c>
      <c r="BI279" s="105">
        <f t="shared" si="28"/>
        <v>0</v>
      </c>
      <c r="BJ279" s="21" t="s">
        <v>78</v>
      </c>
      <c r="BK279" s="105">
        <f t="shared" si="29"/>
        <v>0</v>
      </c>
      <c r="BL279" s="21" t="s">
        <v>129</v>
      </c>
      <c r="BM279" s="21" t="s">
        <v>506</v>
      </c>
    </row>
    <row r="280" spans="2:65" s="1" customFormat="1" ht="25.5" customHeight="1">
      <c r="B280" s="123"/>
      <c r="C280" s="143" t="s">
        <v>507</v>
      </c>
      <c r="D280" s="143" t="s">
        <v>125</v>
      </c>
      <c r="E280" s="144" t="s">
        <v>508</v>
      </c>
      <c r="F280" s="223" t="s">
        <v>509</v>
      </c>
      <c r="G280" s="223"/>
      <c r="H280" s="223"/>
      <c r="I280" s="223"/>
      <c r="J280" s="145" t="s">
        <v>292</v>
      </c>
      <c r="K280" s="146">
        <v>2.8439999999999999</v>
      </c>
      <c r="L280" s="224">
        <v>0</v>
      </c>
      <c r="M280" s="224"/>
      <c r="N280" s="225">
        <f t="shared" si="20"/>
        <v>0</v>
      </c>
      <c r="O280" s="225"/>
      <c r="P280" s="225"/>
      <c r="Q280" s="225"/>
      <c r="R280" s="124"/>
      <c r="T280" s="147" t="s">
        <v>5</v>
      </c>
      <c r="U280" s="46" t="s">
        <v>35</v>
      </c>
      <c r="V280" s="38"/>
      <c r="W280" s="148">
        <f t="shared" si="21"/>
        <v>0</v>
      </c>
      <c r="X280" s="148">
        <v>0</v>
      </c>
      <c r="Y280" s="148">
        <f t="shared" si="22"/>
        <v>0</v>
      </c>
      <c r="Z280" s="148">
        <v>0</v>
      </c>
      <c r="AA280" s="149">
        <f t="shared" si="23"/>
        <v>0</v>
      </c>
      <c r="AR280" s="21" t="s">
        <v>129</v>
      </c>
      <c r="AT280" s="21" t="s">
        <v>125</v>
      </c>
      <c r="AU280" s="21" t="s">
        <v>91</v>
      </c>
      <c r="AY280" s="21" t="s">
        <v>124</v>
      </c>
      <c r="BE280" s="105">
        <f t="shared" si="24"/>
        <v>0</v>
      </c>
      <c r="BF280" s="105">
        <f t="shared" si="25"/>
        <v>0</v>
      </c>
      <c r="BG280" s="105">
        <f t="shared" si="26"/>
        <v>0</v>
      </c>
      <c r="BH280" s="105">
        <f t="shared" si="27"/>
        <v>0</v>
      </c>
      <c r="BI280" s="105">
        <f t="shared" si="28"/>
        <v>0</v>
      </c>
      <c r="BJ280" s="21" t="s">
        <v>78</v>
      </c>
      <c r="BK280" s="105">
        <f t="shared" si="29"/>
        <v>0</v>
      </c>
      <c r="BL280" s="21" t="s">
        <v>129</v>
      </c>
      <c r="BM280" s="21" t="s">
        <v>510</v>
      </c>
    </row>
    <row r="281" spans="2:65" s="1" customFormat="1" ht="25.5" customHeight="1">
      <c r="B281" s="123"/>
      <c r="C281" s="143" t="s">
        <v>511</v>
      </c>
      <c r="D281" s="143" t="s">
        <v>125</v>
      </c>
      <c r="E281" s="144" t="s">
        <v>512</v>
      </c>
      <c r="F281" s="223" t="s">
        <v>513</v>
      </c>
      <c r="G281" s="223"/>
      <c r="H281" s="223"/>
      <c r="I281" s="223"/>
      <c r="J281" s="145" t="s">
        <v>292</v>
      </c>
      <c r="K281" s="146">
        <v>5.69</v>
      </c>
      <c r="L281" s="224">
        <v>0</v>
      </c>
      <c r="M281" s="224"/>
      <c r="N281" s="225">
        <f t="shared" si="20"/>
        <v>0</v>
      </c>
      <c r="O281" s="225"/>
      <c r="P281" s="225"/>
      <c r="Q281" s="225"/>
      <c r="R281" s="124"/>
      <c r="T281" s="147" t="s">
        <v>5</v>
      </c>
      <c r="U281" s="46" t="s">
        <v>35</v>
      </c>
      <c r="V281" s="38"/>
      <c r="W281" s="148">
        <f t="shared" si="21"/>
        <v>0</v>
      </c>
      <c r="X281" s="148">
        <v>0</v>
      </c>
      <c r="Y281" s="148">
        <f t="shared" si="22"/>
        <v>0</v>
      </c>
      <c r="Z281" s="148">
        <v>0</v>
      </c>
      <c r="AA281" s="149">
        <f t="shared" si="23"/>
        <v>0</v>
      </c>
      <c r="AR281" s="21" t="s">
        <v>129</v>
      </c>
      <c r="AT281" s="21" t="s">
        <v>125</v>
      </c>
      <c r="AU281" s="21" t="s">
        <v>91</v>
      </c>
      <c r="AY281" s="21" t="s">
        <v>124</v>
      </c>
      <c r="BE281" s="105">
        <f t="shared" si="24"/>
        <v>0</v>
      </c>
      <c r="BF281" s="105">
        <f t="shared" si="25"/>
        <v>0</v>
      </c>
      <c r="BG281" s="105">
        <f t="shared" si="26"/>
        <v>0</v>
      </c>
      <c r="BH281" s="105">
        <f t="shared" si="27"/>
        <v>0</v>
      </c>
      <c r="BI281" s="105">
        <f t="shared" si="28"/>
        <v>0</v>
      </c>
      <c r="BJ281" s="21" t="s">
        <v>78</v>
      </c>
      <c r="BK281" s="105">
        <f t="shared" si="29"/>
        <v>0</v>
      </c>
      <c r="BL281" s="21" t="s">
        <v>129</v>
      </c>
      <c r="BM281" s="21" t="s">
        <v>514</v>
      </c>
    </row>
    <row r="282" spans="2:65" s="1" customFormat="1" ht="25.5" customHeight="1">
      <c r="B282" s="123"/>
      <c r="C282" s="143" t="s">
        <v>515</v>
      </c>
      <c r="D282" s="143" t="s">
        <v>125</v>
      </c>
      <c r="E282" s="144" t="s">
        <v>516</v>
      </c>
      <c r="F282" s="223" t="s">
        <v>517</v>
      </c>
      <c r="G282" s="223"/>
      <c r="H282" s="223"/>
      <c r="I282" s="223"/>
      <c r="J282" s="145" t="s">
        <v>292</v>
      </c>
      <c r="K282" s="146">
        <v>1.2330000000000001</v>
      </c>
      <c r="L282" s="224">
        <v>0</v>
      </c>
      <c r="M282" s="224"/>
      <c r="N282" s="225">
        <f t="shared" si="20"/>
        <v>0</v>
      </c>
      <c r="O282" s="225"/>
      <c r="P282" s="225"/>
      <c r="Q282" s="225"/>
      <c r="R282" s="124"/>
      <c r="T282" s="147" t="s">
        <v>5</v>
      </c>
      <c r="U282" s="46" t="s">
        <v>35</v>
      </c>
      <c r="V282" s="38"/>
      <c r="W282" s="148">
        <f t="shared" si="21"/>
        <v>0</v>
      </c>
      <c r="X282" s="148">
        <v>0</v>
      </c>
      <c r="Y282" s="148">
        <f t="shared" si="22"/>
        <v>0</v>
      </c>
      <c r="Z282" s="148">
        <v>0</v>
      </c>
      <c r="AA282" s="149">
        <f t="shared" si="23"/>
        <v>0</v>
      </c>
      <c r="AR282" s="21" t="s">
        <v>129</v>
      </c>
      <c r="AT282" s="21" t="s">
        <v>125</v>
      </c>
      <c r="AU282" s="21" t="s">
        <v>91</v>
      </c>
      <c r="AY282" s="21" t="s">
        <v>124</v>
      </c>
      <c r="BE282" s="105">
        <f t="shared" si="24"/>
        <v>0</v>
      </c>
      <c r="BF282" s="105">
        <f t="shared" si="25"/>
        <v>0</v>
      </c>
      <c r="BG282" s="105">
        <f t="shared" si="26"/>
        <v>0</v>
      </c>
      <c r="BH282" s="105">
        <f t="shared" si="27"/>
        <v>0</v>
      </c>
      <c r="BI282" s="105">
        <f t="shared" si="28"/>
        <v>0</v>
      </c>
      <c r="BJ282" s="21" t="s">
        <v>78</v>
      </c>
      <c r="BK282" s="105">
        <f t="shared" si="29"/>
        <v>0</v>
      </c>
      <c r="BL282" s="21" t="s">
        <v>129</v>
      </c>
      <c r="BM282" s="21" t="s">
        <v>518</v>
      </c>
    </row>
    <row r="283" spans="2:65" s="9" customFormat="1" ht="29.85" customHeight="1">
      <c r="B283" s="132"/>
      <c r="C283" s="133"/>
      <c r="D283" s="142" t="s">
        <v>108</v>
      </c>
      <c r="E283" s="142"/>
      <c r="F283" s="142"/>
      <c r="G283" s="142"/>
      <c r="H283" s="142"/>
      <c r="I283" s="142"/>
      <c r="J283" s="142"/>
      <c r="K283" s="142"/>
      <c r="L283" s="142"/>
      <c r="M283" s="142"/>
      <c r="N283" s="232">
        <f>BK283</f>
        <v>0</v>
      </c>
      <c r="O283" s="233"/>
      <c r="P283" s="233"/>
      <c r="Q283" s="233"/>
      <c r="R283" s="135"/>
      <c r="T283" s="136"/>
      <c r="U283" s="133"/>
      <c r="V283" s="133"/>
      <c r="W283" s="137">
        <f>W284</f>
        <v>0</v>
      </c>
      <c r="X283" s="133"/>
      <c r="Y283" s="137">
        <f>Y284</f>
        <v>0</v>
      </c>
      <c r="Z283" s="133"/>
      <c r="AA283" s="138">
        <f>AA284</f>
        <v>0</v>
      </c>
      <c r="AR283" s="139" t="s">
        <v>78</v>
      </c>
      <c r="AT283" s="140" t="s">
        <v>69</v>
      </c>
      <c r="AU283" s="140" t="s">
        <v>78</v>
      </c>
      <c r="AY283" s="139" t="s">
        <v>124</v>
      </c>
      <c r="BK283" s="141">
        <f>BK284</f>
        <v>0</v>
      </c>
    </row>
    <row r="284" spans="2:65" s="1" customFormat="1" ht="25.5" customHeight="1">
      <c r="B284" s="123"/>
      <c r="C284" s="143" t="s">
        <v>519</v>
      </c>
      <c r="D284" s="143" t="s">
        <v>125</v>
      </c>
      <c r="E284" s="144" t="s">
        <v>520</v>
      </c>
      <c r="F284" s="223" t="s">
        <v>521</v>
      </c>
      <c r="G284" s="223"/>
      <c r="H284" s="223"/>
      <c r="I284" s="223"/>
      <c r="J284" s="145" t="s">
        <v>292</v>
      </c>
      <c r="K284" s="146">
        <v>108.23</v>
      </c>
      <c r="L284" s="224">
        <v>0</v>
      </c>
      <c r="M284" s="224"/>
      <c r="N284" s="225">
        <f>ROUND(L284*K284,2)</f>
        <v>0</v>
      </c>
      <c r="O284" s="225"/>
      <c r="P284" s="225"/>
      <c r="Q284" s="225"/>
      <c r="R284" s="124"/>
      <c r="T284" s="147" t="s">
        <v>5</v>
      </c>
      <c r="U284" s="46" t="s">
        <v>35</v>
      </c>
      <c r="V284" s="38"/>
      <c r="W284" s="148">
        <f>V284*K284</f>
        <v>0</v>
      </c>
      <c r="X284" s="148">
        <v>0</v>
      </c>
      <c r="Y284" s="148">
        <f>X284*K284</f>
        <v>0</v>
      </c>
      <c r="Z284" s="148">
        <v>0</v>
      </c>
      <c r="AA284" s="149">
        <f>Z284*K284</f>
        <v>0</v>
      </c>
      <c r="AR284" s="21" t="s">
        <v>129</v>
      </c>
      <c r="AT284" s="21" t="s">
        <v>125</v>
      </c>
      <c r="AU284" s="21" t="s">
        <v>91</v>
      </c>
      <c r="AY284" s="21" t="s">
        <v>124</v>
      </c>
      <c r="BE284" s="105">
        <f>IF(U284="základní",N284,0)</f>
        <v>0</v>
      </c>
      <c r="BF284" s="105">
        <f>IF(U284="snížená",N284,0)</f>
        <v>0</v>
      </c>
      <c r="BG284" s="105">
        <f>IF(U284="zákl. přenesená",N284,0)</f>
        <v>0</v>
      </c>
      <c r="BH284" s="105">
        <f>IF(U284="sníž. přenesená",N284,0)</f>
        <v>0</v>
      </c>
      <c r="BI284" s="105">
        <f>IF(U284="nulová",N284,0)</f>
        <v>0</v>
      </c>
      <c r="BJ284" s="21" t="s">
        <v>78</v>
      </c>
      <c r="BK284" s="105">
        <f>ROUND(L284*K284,2)</f>
        <v>0</v>
      </c>
      <c r="BL284" s="21" t="s">
        <v>129</v>
      </c>
      <c r="BM284" s="21" t="s">
        <v>522</v>
      </c>
    </row>
    <row r="285" spans="2:65" s="1" customFormat="1" ht="9" customHeight="1">
      <c r="B285" s="37"/>
      <c r="C285" s="38"/>
      <c r="D285" s="134"/>
      <c r="E285" s="38"/>
      <c r="F285" s="38"/>
      <c r="G285" s="38"/>
      <c r="H285" s="38"/>
      <c r="I285" s="38"/>
      <c r="J285" s="38"/>
      <c r="K285" s="38"/>
      <c r="L285" s="38"/>
      <c r="M285" s="38"/>
      <c r="N285" s="220"/>
      <c r="O285" s="221"/>
      <c r="P285" s="221"/>
      <c r="Q285" s="221"/>
      <c r="R285" s="39"/>
      <c r="T285" s="178"/>
      <c r="U285" s="58"/>
      <c r="V285" s="58"/>
      <c r="W285" s="58"/>
      <c r="X285" s="58"/>
      <c r="Y285" s="58"/>
      <c r="Z285" s="58"/>
      <c r="AA285" s="60"/>
      <c r="AT285" s="21" t="s">
        <v>69</v>
      </c>
      <c r="AU285" s="21" t="s">
        <v>70</v>
      </c>
      <c r="AY285" s="21" t="s">
        <v>523</v>
      </c>
      <c r="BK285" s="105">
        <v>0</v>
      </c>
    </row>
    <row r="286" spans="2:65" s="1" customFormat="1" ht="6.95" customHeight="1">
      <c r="B286" s="61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3"/>
    </row>
  </sheetData>
  <mergeCells count="390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N89:Q89"/>
    <mergeCell ref="N90:Q90"/>
    <mergeCell ref="N91:Q91"/>
    <mergeCell ref="N92:Q92"/>
    <mergeCell ref="N93:Q93"/>
    <mergeCell ref="N94:Q94"/>
    <mergeCell ref="N95:Q95"/>
    <mergeCell ref="N96:Q96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L99:Q99"/>
    <mergeCell ref="C105:Q105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F119:I119"/>
    <mergeCell ref="L119:M119"/>
    <mergeCell ref="N119:Q119"/>
    <mergeCell ref="F120:I120"/>
    <mergeCell ref="F121:I121"/>
    <mergeCell ref="L121:M121"/>
    <mergeCell ref="N121:Q121"/>
    <mergeCell ref="F122:I122"/>
    <mergeCell ref="F123:I123"/>
    <mergeCell ref="L123:M123"/>
    <mergeCell ref="N123:Q123"/>
    <mergeCell ref="F124:I124"/>
    <mergeCell ref="F125:I125"/>
    <mergeCell ref="L125:M125"/>
    <mergeCell ref="N125:Q125"/>
    <mergeCell ref="F126:I126"/>
    <mergeCell ref="F127:I127"/>
    <mergeCell ref="L127:M127"/>
    <mergeCell ref="N127:Q127"/>
    <mergeCell ref="F128:I128"/>
    <mergeCell ref="F129:I129"/>
    <mergeCell ref="L129:M129"/>
    <mergeCell ref="N129:Q129"/>
    <mergeCell ref="F130:I130"/>
    <mergeCell ref="F131:I131"/>
    <mergeCell ref="L131:M131"/>
    <mergeCell ref="N131:Q131"/>
    <mergeCell ref="F132:I132"/>
    <mergeCell ref="F133:I133"/>
    <mergeCell ref="L133:M133"/>
    <mergeCell ref="N133:Q133"/>
    <mergeCell ref="F134:I134"/>
    <mergeCell ref="F135:I135"/>
    <mergeCell ref="L135:M135"/>
    <mergeCell ref="N135:Q135"/>
    <mergeCell ref="F136:I136"/>
    <mergeCell ref="F137:I137"/>
    <mergeCell ref="L137:M137"/>
    <mergeCell ref="N137:Q137"/>
    <mergeCell ref="F138:I138"/>
    <mergeCell ref="F139:I139"/>
    <mergeCell ref="F140:I140"/>
    <mergeCell ref="F141:I141"/>
    <mergeCell ref="F142:I142"/>
    <mergeCell ref="F143:I143"/>
    <mergeCell ref="F144:I144"/>
    <mergeCell ref="F145:I145"/>
    <mergeCell ref="F146:I146"/>
    <mergeCell ref="F147:I147"/>
    <mergeCell ref="F148:I148"/>
    <mergeCell ref="F149:I149"/>
    <mergeCell ref="F150:I150"/>
    <mergeCell ref="F151:I151"/>
    <mergeCell ref="F152:I152"/>
    <mergeCell ref="F153:I153"/>
    <mergeCell ref="F154:I154"/>
    <mergeCell ref="L154:M154"/>
    <mergeCell ref="N154:Q154"/>
    <mergeCell ref="F155:I155"/>
    <mergeCell ref="F156:I156"/>
    <mergeCell ref="L156:M156"/>
    <mergeCell ref="N156:Q156"/>
    <mergeCell ref="F157:I157"/>
    <mergeCell ref="F158:I158"/>
    <mergeCell ref="F159:I159"/>
    <mergeCell ref="L159:M159"/>
    <mergeCell ref="N159:Q159"/>
    <mergeCell ref="F160:I160"/>
    <mergeCell ref="F161:I161"/>
    <mergeCell ref="L161:M161"/>
    <mergeCell ref="N161:Q161"/>
    <mergeCell ref="F162:I162"/>
    <mergeCell ref="F163:I163"/>
    <mergeCell ref="F164:I164"/>
    <mergeCell ref="L164:M164"/>
    <mergeCell ref="N164:Q16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L173:M173"/>
    <mergeCell ref="N173:Q173"/>
    <mergeCell ref="F174:I174"/>
    <mergeCell ref="F175:I175"/>
    <mergeCell ref="L175:M175"/>
    <mergeCell ref="N175:Q175"/>
    <mergeCell ref="F176:I176"/>
    <mergeCell ref="F177:I177"/>
    <mergeCell ref="F178:I178"/>
    <mergeCell ref="L178:M178"/>
    <mergeCell ref="N178:Q178"/>
    <mergeCell ref="F179:I179"/>
    <mergeCell ref="F180:I180"/>
    <mergeCell ref="L180:M180"/>
    <mergeCell ref="N180:Q180"/>
    <mergeCell ref="F181:I181"/>
    <mergeCell ref="F182:I182"/>
    <mergeCell ref="F183:I183"/>
    <mergeCell ref="L183:M183"/>
    <mergeCell ref="N183:Q183"/>
    <mergeCell ref="F184:I184"/>
    <mergeCell ref="F185:I185"/>
    <mergeCell ref="L185:M185"/>
    <mergeCell ref="N185:Q185"/>
    <mergeCell ref="F186:I186"/>
    <mergeCell ref="L186:M186"/>
    <mergeCell ref="N186:Q186"/>
    <mergeCell ref="F187:I187"/>
    <mergeCell ref="F188:I188"/>
    <mergeCell ref="L188:M188"/>
    <mergeCell ref="N188:Q188"/>
    <mergeCell ref="F189:I189"/>
    <mergeCell ref="F190:I190"/>
    <mergeCell ref="F191:I191"/>
    <mergeCell ref="L191:M191"/>
    <mergeCell ref="N191:Q191"/>
    <mergeCell ref="F192:I192"/>
    <mergeCell ref="F193:I193"/>
    <mergeCell ref="F194:I194"/>
    <mergeCell ref="L194:M194"/>
    <mergeCell ref="N194:Q194"/>
    <mergeCell ref="F195:I195"/>
    <mergeCell ref="F196:I196"/>
    <mergeCell ref="F197:I197"/>
    <mergeCell ref="L197:M197"/>
    <mergeCell ref="N197:Q197"/>
    <mergeCell ref="F198:I198"/>
    <mergeCell ref="F199:I199"/>
    <mergeCell ref="L199:M199"/>
    <mergeCell ref="N199:Q199"/>
    <mergeCell ref="F200:I200"/>
    <mergeCell ref="F201:I201"/>
    <mergeCell ref="F202:I202"/>
    <mergeCell ref="L202:M202"/>
    <mergeCell ref="N202:Q202"/>
    <mergeCell ref="F203:I203"/>
    <mergeCell ref="F204:I204"/>
    <mergeCell ref="F205:I205"/>
    <mergeCell ref="F206:I206"/>
    <mergeCell ref="F207:I207"/>
    <mergeCell ref="F208:I208"/>
    <mergeCell ref="L208:M208"/>
    <mergeCell ref="N208:Q208"/>
    <mergeCell ref="F209:I209"/>
    <mergeCell ref="F210:I210"/>
    <mergeCell ref="L210:M210"/>
    <mergeCell ref="N210:Q210"/>
    <mergeCell ref="F211:I211"/>
    <mergeCell ref="F212:I212"/>
    <mergeCell ref="F213:I213"/>
    <mergeCell ref="L213:M213"/>
    <mergeCell ref="N213:Q213"/>
    <mergeCell ref="F214:I214"/>
    <mergeCell ref="F215:I215"/>
    <mergeCell ref="L215:M215"/>
    <mergeCell ref="N215:Q215"/>
    <mergeCell ref="F216:I216"/>
    <mergeCell ref="F218:I218"/>
    <mergeCell ref="L218:M218"/>
    <mergeCell ref="N218:Q218"/>
    <mergeCell ref="F219:I219"/>
    <mergeCell ref="F220:I220"/>
    <mergeCell ref="F221:I221"/>
    <mergeCell ref="F222:I222"/>
    <mergeCell ref="F223:I223"/>
    <mergeCell ref="F224:I224"/>
    <mergeCell ref="F225:I225"/>
    <mergeCell ref="F226:I226"/>
    <mergeCell ref="F227:I227"/>
    <mergeCell ref="F228:I228"/>
    <mergeCell ref="L228:M228"/>
    <mergeCell ref="N228:Q228"/>
    <mergeCell ref="F229:I229"/>
    <mergeCell ref="F230:I230"/>
    <mergeCell ref="F231:I231"/>
    <mergeCell ref="L231:M231"/>
    <mergeCell ref="N231:Q231"/>
    <mergeCell ref="F232:I232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4:I274"/>
    <mergeCell ref="F275:I275"/>
    <mergeCell ref="L275:M275"/>
    <mergeCell ref="N275:Q275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N285:Q285"/>
    <mergeCell ref="H1:K1"/>
    <mergeCell ref="S2:AC2"/>
    <mergeCell ref="F284:I284"/>
    <mergeCell ref="L284:M284"/>
    <mergeCell ref="N284:Q284"/>
    <mergeCell ref="N116:Q116"/>
    <mergeCell ref="N117:Q117"/>
    <mergeCell ref="N118:Q118"/>
    <mergeCell ref="N217:Q217"/>
    <mergeCell ref="N233:Q233"/>
    <mergeCell ref="N240:Q240"/>
    <mergeCell ref="N268:Q268"/>
    <mergeCell ref="N276:Q276"/>
    <mergeCell ref="N283:Q283"/>
    <mergeCell ref="F280:I280"/>
    <mergeCell ref="L280:M280"/>
    <mergeCell ref="N280:Q280"/>
    <mergeCell ref="F281:I281"/>
    <mergeCell ref="L281:M281"/>
    <mergeCell ref="N281:Q281"/>
    <mergeCell ref="F282:I282"/>
    <mergeCell ref="L282:M282"/>
    <mergeCell ref="N282:Q282"/>
  </mergeCells>
  <hyperlinks>
    <hyperlink ref="F1:G1" location="C2" display="1) Krycí list rozpočtu"/>
    <hyperlink ref="H1:K1" location="C86" display="2) Rekapitulace rozpočtu"/>
    <hyperlink ref="L1" location="C12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07"/>
  <sheetViews>
    <sheetView showGridLines="0" workbookViewId="0">
      <pane ySplit="1" topLeftCell="A106" activePane="bottomLeft" state="frozen"/>
      <selection pane="bottomLeft" activeCell="L119" sqref="L119:M11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8"/>
      <c r="B1" s="14"/>
      <c r="C1" s="14"/>
      <c r="D1" s="15" t="s">
        <v>1</v>
      </c>
      <c r="E1" s="14"/>
      <c r="F1" s="16" t="s">
        <v>86</v>
      </c>
      <c r="G1" s="16"/>
      <c r="H1" s="222" t="s">
        <v>87</v>
      </c>
      <c r="I1" s="222"/>
      <c r="J1" s="222"/>
      <c r="K1" s="222"/>
      <c r="L1" s="16" t="s">
        <v>88</v>
      </c>
      <c r="M1" s="14"/>
      <c r="N1" s="14"/>
      <c r="O1" s="15" t="s">
        <v>89</v>
      </c>
      <c r="P1" s="14"/>
      <c r="Q1" s="14"/>
      <c r="R1" s="14"/>
      <c r="S1" s="16" t="s">
        <v>90</v>
      </c>
      <c r="T1" s="16"/>
      <c r="U1" s="108"/>
      <c r="V1" s="108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07" t="s">
        <v>7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S2" s="180" t="s">
        <v>8</v>
      </c>
      <c r="T2" s="181"/>
      <c r="U2" s="181"/>
      <c r="V2" s="181"/>
      <c r="W2" s="181"/>
      <c r="X2" s="181"/>
      <c r="Y2" s="181"/>
      <c r="Z2" s="181"/>
      <c r="AA2" s="181"/>
      <c r="AB2" s="181"/>
      <c r="AC2" s="181"/>
      <c r="AT2" s="21" t="s">
        <v>82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91</v>
      </c>
    </row>
    <row r="4" spans="1:66" ht="36.950000000000003" customHeight="1">
      <c r="B4" s="25"/>
      <c r="C4" s="184" t="s">
        <v>92</v>
      </c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26"/>
      <c r="T4" s="20" t="s">
        <v>13</v>
      </c>
      <c r="AT4" s="21" t="s">
        <v>6</v>
      </c>
    </row>
    <row r="5" spans="1:66" ht="6.95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18</v>
      </c>
      <c r="E6" s="28"/>
      <c r="F6" s="250" t="str">
        <f>'Rekapitulace stavby'!K6</f>
        <v xml:space="preserve"> Trstěnice - Inženýrské sítě pro rodinné domky - Lokalita Pod Výhonem</v>
      </c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8"/>
      <c r="R6" s="26"/>
    </row>
    <row r="7" spans="1:66" s="1" customFormat="1" ht="32.85" customHeight="1">
      <c r="B7" s="37"/>
      <c r="C7" s="38"/>
      <c r="D7" s="31" t="s">
        <v>93</v>
      </c>
      <c r="E7" s="38"/>
      <c r="F7" s="213" t="s">
        <v>524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38"/>
      <c r="R7" s="39"/>
    </row>
    <row r="8" spans="1:66" s="1" customFormat="1" ht="14.45" customHeight="1">
      <c r="B8" s="37"/>
      <c r="C8" s="38"/>
      <c r="D8" s="32" t="s">
        <v>19</v>
      </c>
      <c r="E8" s="38"/>
      <c r="F8" s="30" t="s">
        <v>5</v>
      </c>
      <c r="G8" s="38"/>
      <c r="H8" s="38"/>
      <c r="I8" s="38"/>
      <c r="J8" s="38"/>
      <c r="K8" s="38"/>
      <c r="L8" s="38"/>
      <c r="M8" s="32" t="s">
        <v>20</v>
      </c>
      <c r="N8" s="38"/>
      <c r="O8" s="30" t="s">
        <v>5</v>
      </c>
      <c r="P8" s="38"/>
      <c r="Q8" s="38"/>
      <c r="R8" s="39"/>
    </row>
    <row r="9" spans="1:66" s="1" customFormat="1" ht="14.45" customHeight="1">
      <c r="B9" s="37"/>
      <c r="C9" s="38"/>
      <c r="D9" s="32" t="s">
        <v>21</v>
      </c>
      <c r="E9" s="38"/>
      <c r="F9" s="30" t="s">
        <v>22</v>
      </c>
      <c r="G9" s="38"/>
      <c r="H9" s="38"/>
      <c r="I9" s="38"/>
      <c r="J9" s="38"/>
      <c r="K9" s="38"/>
      <c r="L9" s="38"/>
      <c r="M9" s="32" t="s">
        <v>23</v>
      </c>
      <c r="N9" s="38"/>
      <c r="O9" s="265"/>
      <c r="P9" s="252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2" t="s">
        <v>24</v>
      </c>
      <c r="E11" s="38"/>
      <c r="F11" s="38"/>
      <c r="G11" s="38"/>
      <c r="H11" s="38"/>
      <c r="I11" s="38"/>
      <c r="J11" s="38"/>
      <c r="K11" s="38"/>
      <c r="L11" s="38"/>
      <c r="M11" s="32" t="s">
        <v>25</v>
      </c>
      <c r="N11" s="38"/>
      <c r="O11" s="211"/>
      <c r="P11" s="211"/>
      <c r="Q11" s="38"/>
      <c r="R11" s="39"/>
    </row>
    <row r="12" spans="1:66" s="1" customFormat="1" ht="18" customHeight="1">
      <c r="B12" s="37"/>
      <c r="C12" s="38"/>
      <c r="D12" s="38"/>
      <c r="E12" s="30" t="str">
        <f>IF('Rekapitulace stavby'!E11="","",'Rekapitulace stavby'!E11)</f>
        <v xml:space="preserve"> </v>
      </c>
      <c r="F12" s="38"/>
      <c r="G12" s="38"/>
      <c r="H12" s="38"/>
      <c r="I12" s="38"/>
      <c r="J12" s="38"/>
      <c r="K12" s="38"/>
      <c r="L12" s="38"/>
      <c r="M12" s="32" t="s">
        <v>26</v>
      </c>
      <c r="N12" s="38"/>
      <c r="O12" s="211"/>
      <c r="P12" s="211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2" t="s">
        <v>27</v>
      </c>
      <c r="E14" s="38"/>
      <c r="F14" s="38"/>
      <c r="G14" s="38"/>
      <c r="H14" s="38"/>
      <c r="I14" s="38"/>
      <c r="J14" s="38"/>
      <c r="K14" s="38"/>
      <c r="L14" s="38"/>
      <c r="M14" s="32" t="s">
        <v>25</v>
      </c>
      <c r="N14" s="38"/>
      <c r="O14" s="266"/>
      <c r="P14" s="211"/>
      <c r="Q14" s="38"/>
      <c r="R14" s="39"/>
    </row>
    <row r="15" spans="1:66" s="1" customFormat="1" ht="18" customHeight="1">
      <c r="B15" s="37"/>
      <c r="C15" s="38"/>
      <c r="D15" s="38"/>
      <c r="E15" s="266"/>
      <c r="F15" s="267"/>
      <c r="G15" s="267"/>
      <c r="H15" s="267"/>
      <c r="I15" s="267"/>
      <c r="J15" s="267"/>
      <c r="K15" s="267"/>
      <c r="L15" s="267"/>
      <c r="M15" s="32" t="s">
        <v>26</v>
      </c>
      <c r="N15" s="38"/>
      <c r="O15" s="266"/>
      <c r="P15" s="211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2" t="s">
        <v>28</v>
      </c>
      <c r="E17" s="38"/>
      <c r="F17" s="38"/>
      <c r="G17" s="38"/>
      <c r="H17" s="38"/>
      <c r="I17" s="38"/>
      <c r="J17" s="38"/>
      <c r="K17" s="38"/>
      <c r="L17" s="38"/>
      <c r="M17" s="32" t="s">
        <v>25</v>
      </c>
      <c r="N17" s="38"/>
      <c r="O17" s="211" t="str">
        <f>IF('Rekapitulace stavby'!AN16="","",'Rekapitulace stavby'!AN16)</f>
        <v/>
      </c>
      <c r="P17" s="211"/>
      <c r="Q17" s="38"/>
      <c r="R17" s="39"/>
    </row>
    <row r="18" spans="2:18" s="1" customFormat="1" ht="18" customHeight="1">
      <c r="B18" s="37"/>
      <c r="C18" s="38"/>
      <c r="D18" s="38"/>
      <c r="E18" s="30" t="str">
        <f>IF('Rekapitulace stavby'!E17="","",'Rekapitulace stavby'!E17)</f>
        <v xml:space="preserve"> </v>
      </c>
      <c r="F18" s="38"/>
      <c r="G18" s="38"/>
      <c r="H18" s="38"/>
      <c r="I18" s="38"/>
      <c r="J18" s="38"/>
      <c r="K18" s="38"/>
      <c r="L18" s="38"/>
      <c r="M18" s="32" t="s">
        <v>26</v>
      </c>
      <c r="N18" s="38"/>
      <c r="O18" s="211" t="str">
        <f>IF('Rekapitulace stavby'!AN17="","",'Rekapitulace stavby'!AN17)</f>
        <v/>
      </c>
      <c r="P18" s="211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2" t="s">
        <v>30</v>
      </c>
      <c r="E20" s="38"/>
      <c r="F20" s="38"/>
      <c r="G20" s="38"/>
      <c r="H20" s="38"/>
      <c r="I20" s="38"/>
      <c r="J20" s="38"/>
      <c r="K20" s="38"/>
      <c r="L20" s="38"/>
      <c r="M20" s="32" t="s">
        <v>25</v>
      </c>
      <c r="N20" s="38"/>
      <c r="O20" s="211" t="str">
        <f>IF('Rekapitulace stavby'!AN19="","",'Rekapitulace stavby'!AN19)</f>
        <v/>
      </c>
      <c r="P20" s="211"/>
      <c r="Q20" s="38"/>
      <c r="R20" s="39"/>
    </row>
    <row r="21" spans="2:18" s="1" customFormat="1" ht="18" customHeight="1">
      <c r="B21" s="37"/>
      <c r="C21" s="38"/>
      <c r="D21" s="38"/>
      <c r="E21" s="30" t="str">
        <f>IF('Rekapitulace stavby'!E20="","",'Rekapitulace stavby'!E20)</f>
        <v xml:space="preserve"> </v>
      </c>
      <c r="F21" s="38"/>
      <c r="G21" s="38"/>
      <c r="H21" s="38"/>
      <c r="I21" s="38"/>
      <c r="J21" s="38"/>
      <c r="K21" s="38"/>
      <c r="L21" s="38"/>
      <c r="M21" s="32" t="s">
        <v>26</v>
      </c>
      <c r="N21" s="38"/>
      <c r="O21" s="211" t="str">
        <f>IF('Rekapitulace stavby'!AN20="","",'Rekapitulace stavby'!AN20)</f>
        <v/>
      </c>
      <c r="P21" s="211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2" t="s">
        <v>31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6.5" customHeight="1">
      <c r="B24" s="37"/>
      <c r="C24" s="38"/>
      <c r="D24" s="38"/>
      <c r="E24" s="216" t="s">
        <v>5</v>
      </c>
      <c r="F24" s="216"/>
      <c r="G24" s="216"/>
      <c r="H24" s="216"/>
      <c r="I24" s="216"/>
      <c r="J24" s="216"/>
      <c r="K24" s="216"/>
      <c r="L24" s="216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09" t="s">
        <v>95</v>
      </c>
      <c r="E27" s="38"/>
      <c r="F27" s="38"/>
      <c r="G27" s="38"/>
      <c r="H27" s="38"/>
      <c r="I27" s="38"/>
      <c r="J27" s="38"/>
      <c r="K27" s="38"/>
      <c r="L27" s="38"/>
      <c r="M27" s="217">
        <f>N88</f>
        <v>0</v>
      </c>
      <c r="N27" s="217"/>
      <c r="O27" s="217"/>
      <c r="P27" s="217"/>
      <c r="Q27" s="38"/>
      <c r="R27" s="39"/>
    </row>
    <row r="28" spans="2:18" s="1" customFormat="1" ht="14.45" customHeight="1">
      <c r="B28" s="37"/>
      <c r="C28" s="38"/>
      <c r="D28" s="36"/>
      <c r="E28" s="38"/>
      <c r="F28" s="38"/>
      <c r="G28" s="38"/>
      <c r="H28" s="38"/>
      <c r="I28" s="38"/>
      <c r="J28" s="38"/>
      <c r="K28" s="38"/>
      <c r="L28" s="38"/>
      <c r="M28" s="217"/>
      <c r="N28" s="217"/>
      <c r="O28" s="217"/>
      <c r="P28" s="217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10" t="s">
        <v>33</v>
      </c>
      <c r="E30" s="38"/>
      <c r="F30" s="38"/>
      <c r="G30" s="38"/>
      <c r="H30" s="38"/>
      <c r="I30" s="38"/>
      <c r="J30" s="38"/>
      <c r="K30" s="38"/>
      <c r="L30" s="38"/>
      <c r="M30" s="264">
        <f>ROUND(M27+M28,2)</f>
        <v>0</v>
      </c>
      <c r="N30" s="249"/>
      <c r="O30" s="249"/>
      <c r="P30" s="249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34</v>
      </c>
      <c r="E32" s="44" t="s">
        <v>35</v>
      </c>
      <c r="F32" s="45">
        <v>0.21</v>
      </c>
      <c r="G32" s="111" t="s">
        <v>36</v>
      </c>
      <c r="H32" s="261">
        <f>(SUM(BE98:BE98)+SUM(BE116:BE305))</f>
        <v>0</v>
      </c>
      <c r="I32" s="249"/>
      <c r="J32" s="249"/>
      <c r="K32" s="38"/>
      <c r="L32" s="38"/>
      <c r="M32" s="261">
        <f>ROUND((SUM(BE98:BE98)+SUM(BE116:BE305)), 2)*F32</f>
        <v>0</v>
      </c>
      <c r="N32" s="249"/>
      <c r="O32" s="249"/>
      <c r="P32" s="249"/>
      <c r="Q32" s="38"/>
      <c r="R32" s="39"/>
    </row>
    <row r="33" spans="2:18" s="1" customFormat="1" ht="14.45" customHeight="1">
      <c r="B33" s="37"/>
      <c r="C33" s="38"/>
      <c r="D33" s="38"/>
      <c r="E33" s="44" t="s">
        <v>37</v>
      </c>
      <c r="F33" s="45">
        <v>0.15</v>
      </c>
      <c r="G33" s="111" t="s">
        <v>36</v>
      </c>
      <c r="H33" s="261">
        <f>(SUM(BF98:BF98)+SUM(BF116:BF305))</f>
        <v>0</v>
      </c>
      <c r="I33" s="249"/>
      <c r="J33" s="249"/>
      <c r="K33" s="38"/>
      <c r="L33" s="38"/>
      <c r="M33" s="261">
        <f>ROUND((SUM(BF98:BF98)+SUM(BF116:BF305)), 2)*F33</f>
        <v>0</v>
      </c>
      <c r="N33" s="249"/>
      <c r="O33" s="249"/>
      <c r="P33" s="249"/>
      <c r="Q33" s="38"/>
      <c r="R33" s="39"/>
    </row>
    <row r="34" spans="2:18" s="1" customFormat="1" ht="14.45" hidden="1" customHeight="1">
      <c r="B34" s="37"/>
      <c r="C34" s="38"/>
      <c r="D34" s="38"/>
      <c r="E34" s="44" t="s">
        <v>38</v>
      </c>
      <c r="F34" s="45">
        <v>0.21</v>
      </c>
      <c r="G34" s="111" t="s">
        <v>36</v>
      </c>
      <c r="H34" s="261">
        <f>(SUM(BG98:BG98)+SUM(BG116:BG305))</f>
        <v>0</v>
      </c>
      <c r="I34" s="249"/>
      <c r="J34" s="249"/>
      <c r="K34" s="38"/>
      <c r="L34" s="38"/>
      <c r="M34" s="261">
        <v>0</v>
      </c>
      <c r="N34" s="249"/>
      <c r="O34" s="249"/>
      <c r="P34" s="249"/>
      <c r="Q34" s="38"/>
      <c r="R34" s="39"/>
    </row>
    <row r="35" spans="2:18" s="1" customFormat="1" ht="14.45" hidden="1" customHeight="1">
      <c r="B35" s="37"/>
      <c r="C35" s="38"/>
      <c r="D35" s="38"/>
      <c r="E35" s="44" t="s">
        <v>39</v>
      </c>
      <c r="F35" s="45">
        <v>0.15</v>
      </c>
      <c r="G35" s="111" t="s">
        <v>36</v>
      </c>
      <c r="H35" s="261">
        <f>(SUM(BH98:BH98)+SUM(BH116:BH305))</f>
        <v>0</v>
      </c>
      <c r="I35" s="249"/>
      <c r="J35" s="249"/>
      <c r="K35" s="38"/>
      <c r="L35" s="38"/>
      <c r="M35" s="261">
        <v>0</v>
      </c>
      <c r="N35" s="249"/>
      <c r="O35" s="249"/>
      <c r="P35" s="249"/>
      <c r="Q35" s="38"/>
      <c r="R35" s="39"/>
    </row>
    <row r="36" spans="2:18" s="1" customFormat="1" ht="14.45" hidden="1" customHeight="1">
      <c r="B36" s="37"/>
      <c r="C36" s="38"/>
      <c r="D36" s="38"/>
      <c r="E36" s="44" t="s">
        <v>40</v>
      </c>
      <c r="F36" s="45">
        <v>0</v>
      </c>
      <c r="G36" s="111" t="s">
        <v>36</v>
      </c>
      <c r="H36" s="261">
        <f>(SUM(BI98:BI98)+SUM(BI116:BI305))</f>
        <v>0</v>
      </c>
      <c r="I36" s="249"/>
      <c r="J36" s="249"/>
      <c r="K36" s="38"/>
      <c r="L36" s="38"/>
      <c r="M36" s="261">
        <v>0</v>
      </c>
      <c r="N36" s="249"/>
      <c r="O36" s="249"/>
      <c r="P36" s="249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07"/>
      <c r="D38" s="112" t="s">
        <v>41</v>
      </c>
      <c r="E38" s="77"/>
      <c r="F38" s="77"/>
      <c r="G38" s="113" t="s">
        <v>42</v>
      </c>
      <c r="H38" s="114" t="s">
        <v>43</v>
      </c>
      <c r="I38" s="77"/>
      <c r="J38" s="77"/>
      <c r="K38" s="77"/>
      <c r="L38" s="262">
        <f>SUM(M30:M36)</f>
        <v>0</v>
      </c>
      <c r="M38" s="262"/>
      <c r="N38" s="262"/>
      <c r="O38" s="262"/>
      <c r="P38" s="263"/>
      <c r="Q38" s="107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5">
      <c r="B50" s="37"/>
      <c r="C50" s="38"/>
      <c r="D50" s="52" t="s">
        <v>44</v>
      </c>
      <c r="E50" s="53"/>
      <c r="F50" s="53"/>
      <c r="G50" s="53"/>
      <c r="H50" s="54"/>
      <c r="I50" s="38"/>
      <c r="J50" s="52" t="s">
        <v>45</v>
      </c>
      <c r="K50" s="53"/>
      <c r="L50" s="53"/>
      <c r="M50" s="53"/>
      <c r="N50" s="53"/>
      <c r="O50" s="53"/>
      <c r="P50" s="54"/>
      <c r="Q50" s="38"/>
      <c r="R50" s="39"/>
    </row>
    <row r="51" spans="2:18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 ht="15">
      <c r="B59" s="37"/>
      <c r="C59" s="38"/>
      <c r="D59" s="57" t="s">
        <v>46</v>
      </c>
      <c r="E59" s="58"/>
      <c r="F59" s="58"/>
      <c r="G59" s="59" t="s">
        <v>47</v>
      </c>
      <c r="H59" s="60"/>
      <c r="I59" s="38"/>
      <c r="J59" s="57" t="s">
        <v>46</v>
      </c>
      <c r="K59" s="58"/>
      <c r="L59" s="58"/>
      <c r="M59" s="58"/>
      <c r="N59" s="59" t="s">
        <v>47</v>
      </c>
      <c r="O59" s="58"/>
      <c r="P59" s="60"/>
      <c r="Q59" s="38"/>
      <c r="R59" s="39"/>
    </row>
    <row r="60" spans="2:18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5">
      <c r="B61" s="37"/>
      <c r="C61" s="38"/>
      <c r="D61" s="52" t="s">
        <v>48</v>
      </c>
      <c r="E61" s="53"/>
      <c r="F61" s="53"/>
      <c r="G61" s="53"/>
      <c r="H61" s="54"/>
      <c r="I61" s="38"/>
      <c r="J61" s="52" t="s">
        <v>49</v>
      </c>
      <c r="K61" s="53"/>
      <c r="L61" s="53"/>
      <c r="M61" s="53"/>
      <c r="N61" s="53"/>
      <c r="O61" s="53"/>
      <c r="P61" s="54"/>
      <c r="Q61" s="38"/>
      <c r="R61" s="39"/>
    </row>
    <row r="62" spans="2:18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18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18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18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18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18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18" s="1" customFormat="1" ht="15">
      <c r="B70" s="37"/>
      <c r="C70" s="38"/>
      <c r="D70" s="57" t="s">
        <v>46</v>
      </c>
      <c r="E70" s="58"/>
      <c r="F70" s="58"/>
      <c r="G70" s="59" t="s">
        <v>47</v>
      </c>
      <c r="H70" s="60"/>
      <c r="I70" s="38"/>
      <c r="J70" s="57" t="s">
        <v>46</v>
      </c>
      <c r="K70" s="58"/>
      <c r="L70" s="58"/>
      <c r="M70" s="58"/>
      <c r="N70" s="59" t="s">
        <v>47</v>
      </c>
      <c r="O70" s="58"/>
      <c r="P70" s="60"/>
      <c r="Q70" s="38"/>
      <c r="R70" s="39"/>
    </row>
    <row r="71" spans="2:18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18" s="1" customFormat="1" ht="6.95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6"/>
    </row>
    <row r="76" spans="2:18" s="1" customFormat="1" ht="36.950000000000003" customHeight="1">
      <c r="B76" s="37"/>
      <c r="C76" s="184" t="s">
        <v>96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9"/>
    </row>
    <row r="77" spans="2:18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</row>
    <row r="78" spans="2:18" s="1" customFormat="1" ht="30" customHeight="1">
      <c r="B78" s="37"/>
      <c r="C78" s="32" t="s">
        <v>18</v>
      </c>
      <c r="D78" s="38"/>
      <c r="E78" s="38"/>
      <c r="F78" s="250" t="str">
        <f>F6</f>
        <v xml:space="preserve"> Trstěnice - Inženýrské sítě pro rodinné domky - Lokalita Pod Výhonem</v>
      </c>
      <c r="G78" s="251"/>
      <c r="H78" s="251"/>
      <c r="I78" s="251"/>
      <c r="J78" s="251"/>
      <c r="K78" s="251"/>
      <c r="L78" s="251"/>
      <c r="M78" s="251"/>
      <c r="N78" s="251"/>
      <c r="O78" s="251"/>
      <c r="P78" s="251"/>
      <c r="Q78" s="38"/>
      <c r="R78" s="39"/>
    </row>
    <row r="79" spans="2:18" s="1" customFormat="1" ht="36.950000000000003" customHeight="1">
      <c r="B79" s="37"/>
      <c r="C79" s="71" t="s">
        <v>93</v>
      </c>
      <c r="D79" s="38"/>
      <c r="E79" s="38"/>
      <c r="F79" s="186" t="str">
        <f>F7</f>
        <v>SO 302 - Vodovod</v>
      </c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38"/>
      <c r="R79" s="39"/>
    </row>
    <row r="80" spans="2:18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</row>
    <row r="81" spans="2:47" s="1" customFormat="1" ht="18" customHeight="1">
      <c r="B81" s="37"/>
      <c r="C81" s="32" t="s">
        <v>21</v>
      </c>
      <c r="D81" s="38"/>
      <c r="E81" s="38"/>
      <c r="F81" s="30" t="str">
        <f>F9</f>
        <v xml:space="preserve"> </v>
      </c>
      <c r="G81" s="38"/>
      <c r="H81" s="38"/>
      <c r="I81" s="38"/>
      <c r="J81" s="38"/>
      <c r="K81" s="32" t="s">
        <v>23</v>
      </c>
      <c r="L81" s="38"/>
      <c r="M81" s="252" t="str">
        <f>IF(O9="","",O9)</f>
        <v/>
      </c>
      <c r="N81" s="252"/>
      <c r="O81" s="252"/>
      <c r="P81" s="252"/>
      <c r="Q81" s="38"/>
      <c r="R81" s="39"/>
    </row>
    <row r="82" spans="2:47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</row>
    <row r="83" spans="2:47" s="1" customFormat="1" ht="15">
      <c r="B83" s="37"/>
      <c r="C83" s="32" t="s">
        <v>24</v>
      </c>
      <c r="D83" s="38"/>
      <c r="E83" s="38"/>
      <c r="F83" s="30" t="str">
        <f>E12</f>
        <v xml:space="preserve"> </v>
      </c>
      <c r="G83" s="38"/>
      <c r="H83" s="38"/>
      <c r="I83" s="38"/>
      <c r="J83" s="38"/>
      <c r="K83" s="32" t="s">
        <v>28</v>
      </c>
      <c r="L83" s="38"/>
      <c r="M83" s="211" t="str">
        <f>E18</f>
        <v xml:space="preserve"> </v>
      </c>
      <c r="N83" s="211"/>
      <c r="O83" s="211"/>
      <c r="P83" s="211"/>
      <c r="Q83" s="211"/>
      <c r="R83" s="39"/>
    </row>
    <row r="84" spans="2:47" s="1" customFormat="1" ht="14.45" customHeight="1">
      <c r="B84" s="37"/>
      <c r="C84" s="32" t="s">
        <v>27</v>
      </c>
      <c r="D84" s="38"/>
      <c r="E84" s="38"/>
      <c r="F84" s="30" t="str">
        <f>IF(E15="","",E15)</f>
        <v/>
      </c>
      <c r="G84" s="38"/>
      <c r="H84" s="38"/>
      <c r="I84" s="38"/>
      <c r="J84" s="38"/>
      <c r="K84" s="32" t="s">
        <v>30</v>
      </c>
      <c r="L84" s="38"/>
      <c r="M84" s="211" t="str">
        <f>E21</f>
        <v xml:space="preserve"> </v>
      </c>
      <c r="N84" s="211"/>
      <c r="O84" s="211"/>
      <c r="P84" s="211"/>
      <c r="Q84" s="211"/>
      <c r="R84" s="39"/>
    </row>
    <row r="85" spans="2:47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</row>
    <row r="86" spans="2:47" s="1" customFormat="1" ht="29.25" customHeight="1">
      <c r="B86" s="37"/>
      <c r="C86" s="258" t="s">
        <v>97</v>
      </c>
      <c r="D86" s="259"/>
      <c r="E86" s="259"/>
      <c r="F86" s="259"/>
      <c r="G86" s="259"/>
      <c r="H86" s="107"/>
      <c r="I86" s="107"/>
      <c r="J86" s="107"/>
      <c r="K86" s="107"/>
      <c r="L86" s="107"/>
      <c r="M86" s="107"/>
      <c r="N86" s="258" t="s">
        <v>98</v>
      </c>
      <c r="O86" s="259"/>
      <c r="P86" s="259"/>
      <c r="Q86" s="259"/>
      <c r="R86" s="39"/>
    </row>
    <row r="87" spans="2:47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</row>
    <row r="88" spans="2:47" s="1" customFormat="1" ht="29.25" customHeight="1">
      <c r="B88" s="37"/>
      <c r="C88" s="115" t="s">
        <v>99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06">
        <f>N116</f>
        <v>0</v>
      </c>
      <c r="O88" s="260"/>
      <c r="P88" s="260"/>
      <c r="Q88" s="260"/>
      <c r="R88" s="39"/>
      <c r="AU88" s="21" t="s">
        <v>100</v>
      </c>
    </row>
    <row r="89" spans="2:47" s="6" customFormat="1" ht="24.95" customHeight="1">
      <c r="B89" s="116"/>
      <c r="C89" s="117"/>
      <c r="D89" s="118" t="s">
        <v>101</v>
      </c>
      <c r="E89" s="117"/>
      <c r="F89" s="117"/>
      <c r="G89" s="117"/>
      <c r="H89" s="117"/>
      <c r="I89" s="117"/>
      <c r="J89" s="117"/>
      <c r="K89" s="117"/>
      <c r="L89" s="117"/>
      <c r="M89" s="117"/>
      <c r="N89" s="229">
        <f>N117</f>
        <v>0</v>
      </c>
      <c r="O89" s="255"/>
      <c r="P89" s="255"/>
      <c r="Q89" s="255"/>
      <c r="R89" s="119"/>
    </row>
    <row r="90" spans="2:47" s="7" customFormat="1" ht="19.899999999999999" customHeight="1">
      <c r="B90" s="120"/>
      <c r="C90" s="121"/>
      <c r="D90" s="104" t="s">
        <v>102</v>
      </c>
      <c r="E90" s="121"/>
      <c r="F90" s="121"/>
      <c r="G90" s="121"/>
      <c r="H90" s="121"/>
      <c r="I90" s="121"/>
      <c r="J90" s="121"/>
      <c r="K90" s="121"/>
      <c r="L90" s="121"/>
      <c r="M90" s="121"/>
      <c r="N90" s="256">
        <f>N118</f>
        <v>0</v>
      </c>
      <c r="O90" s="257"/>
      <c r="P90" s="257"/>
      <c r="Q90" s="257"/>
      <c r="R90" s="122"/>
    </row>
    <row r="91" spans="2:47" s="7" customFormat="1" ht="19.899999999999999" customHeight="1">
      <c r="B91" s="120"/>
      <c r="C91" s="121"/>
      <c r="D91" s="104" t="s">
        <v>103</v>
      </c>
      <c r="E91" s="121"/>
      <c r="F91" s="121"/>
      <c r="G91" s="121"/>
      <c r="H91" s="121"/>
      <c r="I91" s="121"/>
      <c r="J91" s="121"/>
      <c r="K91" s="121"/>
      <c r="L91" s="121"/>
      <c r="M91" s="121"/>
      <c r="N91" s="256">
        <f>N223</f>
        <v>0</v>
      </c>
      <c r="O91" s="257"/>
      <c r="P91" s="257"/>
      <c r="Q91" s="257"/>
      <c r="R91" s="122"/>
    </row>
    <row r="92" spans="2:47" s="7" customFormat="1" ht="19.899999999999999" customHeight="1">
      <c r="B92" s="120"/>
      <c r="C92" s="121"/>
      <c r="D92" s="104" t="s">
        <v>104</v>
      </c>
      <c r="E92" s="121"/>
      <c r="F92" s="121"/>
      <c r="G92" s="121"/>
      <c r="H92" s="121"/>
      <c r="I92" s="121"/>
      <c r="J92" s="121"/>
      <c r="K92" s="121"/>
      <c r="L92" s="121"/>
      <c r="M92" s="121"/>
      <c r="N92" s="256">
        <f>N228</f>
        <v>0</v>
      </c>
      <c r="O92" s="257"/>
      <c r="P92" s="257"/>
      <c r="Q92" s="257"/>
      <c r="R92" s="122"/>
    </row>
    <row r="93" spans="2:47" s="7" customFormat="1" ht="19.899999999999999" customHeight="1">
      <c r="B93" s="120"/>
      <c r="C93" s="121"/>
      <c r="D93" s="104" t="s">
        <v>105</v>
      </c>
      <c r="E93" s="121"/>
      <c r="F93" s="121"/>
      <c r="G93" s="121"/>
      <c r="H93" s="121"/>
      <c r="I93" s="121"/>
      <c r="J93" s="121"/>
      <c r="K93" s="121"/>
      <c r="L93" s="121"/>
      <c r="M93" s="121"/>
      <c r="N93" s="256">
        <f>N237</f>
        <v>0</v>
      </c>
      <c r="O93" s="257"/>
      <c r="P93" s="257"/>
      <c r="Q93" s="257"/>
      <c r="R93" s="122"/>
    </row>
    <row r="94" spans="2:47" s="7" customFormat="1" ht="19.899999999999999" customHeight="1">
      <c r="B94" s="120"/>
      <c r="C94" s="121"/>
      <c r="D94" s="104" t="s">
        <v>106</v>
      </c>
      <c r="E94" s="121"/>
      <c r="F94" s="121"/>
      <c r="G94" s="121"/>
      <c r="H94" s="121"/>
      <c r="I94" s="121"/>
      <c r="J94" s="121"/>
      <c r="K94" s="121"/>
      <c r="L94" s="121"/>
      <c r="M94" s="121"/>
      <c r="N94" s="256">
        <f>N290</f>
        <v>0</v>
      </c>
      <c r="O94" s="257"/>
      <c r="P94" s="257"/>
      <c r="Q94" s="257"/>
      <c r="R94" s="122"/>
    </row>
    <row r="95" spans="2:47" s="7" customFormat="1" ht="19.899999999999999" customHeight="1">
      <c r="B95" s="120"/>
      <c r="C95" s="121"/>
      <c r="D95" s="104" t="s">
        <v>107</v>
      </c>
      <c r="E95" s="121"/>
      <c r="F95" s="121"/>
      <c r="G95" s="121"/>
      <c r="H95" s="121"/>
      <c r="I95" s="121"/>
      <c r="J95" s="121"/>
      <c r="K95" s="121"/>
      <c r="L95" s="121"/>
      <c r="M95" s="121"/>
      <c r="N95" s="256">
        <f>N297</f>
        <v>0</v>
      </c>
      <c r="O95" s="257"/>
      <c r="P95" s="257"/>
      <c r="Q95" s="257"/>
      <c r="R95" s="122"/>
    </row>
    <row r="96" spans="2:47" s="7" customFormat="1" ht="19.899999999999999" customHeight="1">
      <c r="B96" s="120"/>
      <c r="C96" s="121"/>
      <c r="D96" s="104" t="s">
        <v>108</v>
      </c>
      <c r="E96" s="121"/>
      <c r="F96" s="121"/>
      <c r="G96" s="121"/>
      <c r="H96" s="121"/>
      <c r="I96" s="121"/>
      <c r="J96" s="121"/>
      <c r="K96" s="121"/>
      <c r="L96" s="121"/>
      <c r="M96" s="121"/>
      <c r="N96" s="256">
        <f>N304</f>
        <v>0</v>
      </c>
      <c r="O96" s="257"/>
      <c r="P96" s="257"/>
      <c r="Q96" s="257"/>
      <c r="R96" s="122"/>
    </row>
    <row r="97" spans="2:18" s="1" customFormat="1" ht="21.75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9"/>
    </row>
    <row r="98" spans="2:18" s="1" customFormat="1"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9"/>
    </row>
    <row r="99" spans="2:18" s="1" customFormat="1" ht="29.25" customHeight="1">
      <c r="B99" s="37"/>
      <c r="C99" s="106" t="s">
        <v>888</v>
      </c>
      <c r="D99" s="107"/>
      <c r="E99" s="107"/>
      <c r="F99" s="107"/>
      <c r="G99" s="107"/>
      <c r="H99" s="107"/>
      <c r="I99" s="107"/>
      <c r="J99" s="107"/>
      <c r="K99" s="107"/>
      <c r="L99" s="179">
        <f>ROUND(SUM(N88),2)</f>
        <v>0</v>
      </c>
      <c r="M99" s="179"/>
      <c r="N99" s="179"/>
      <c r="O99" s="179"/>
      <c r="P99" s="179"/>
      <c r="Q99" s="179"/>
      <c r="R99" s="39"/>
    </row>
    <row r="100" spans="2:18" s="1" customFormat="1" ht="6.95" customHeight="1">
      <c r="B100" s="61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3"/>
    </row>
    <row r="104" spans="2:18" s="1" customFormat="1" ht="6.95" customHeight="1">
      <c r="B104" s="64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6"/>
    </row>
    <row r="105" spans="2:18" s="1" customFormat="1" ht="36.950000000000003" customHeight="1">
      <c r="B105" s="37"/>
      <c r="C105" s="184" t="s">
        <v>110</v>
      </c>
      <c r="D105" s="249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  <c r="R105" s="39"/>
    </row>
    <row r="106" spans="2:18" s="1" customFormat="1" ht="6.95" customHeight="1"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9"/>
    </row>
    <row r="107" spans="2:18" s="1" customFormat="1" ht="30" customHeight="1">
      <c r="B107" s="37"/>
      <c r="C107" s="32" t="s">
        <v>18</v>
      </c>
      <c r="D107" s="38"/>
      <c r="E107" s="38"/>
      <c r="F107" s="250" t="str">
        <f>F6</f>
        <v xml:space="preserve"> Trstěnice - Inženýrské sítě pro rodinné domky - Lokalita Pod Výhonem</v>
      </c>
      <c r="G107" s="251"/>
      <c r="H107" s="251"/>
      <c r="I107" s="251"/>
      <c r="J107" s="251"/>
      <c r="K107" s="251"/>
      <c r="L107" s="251"/>
      <c r="M107" s="251"/>
      <c r="N107" s="251"/>
      <c r="O107" s="251"/>
      <c r="P107" s="251"/>
      <c r="Q107" s="38"/>
      <c r="R107" s="39"/>
    </row>
    <row r="108" spans="2:18" s="1" customFormat="1" ht="36.950000000000003" customHeight="1">
      <c r="B108" s="37"/>
      <c r="C108" s="71" t="s">
        <v>93</v>
      </c>
      <c r="D108" s="38"/>
      <c r="E108" s="38"/>
      <c r="F108" s="186" t="str">
        <f>F7</f>
        <v>SO 302 - Vodovod</v>
      </c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38"/>
      <c r="R108" s="39"/>
    </row>
    <row r="109" spans="2:18" s="1" customFormat="1" ht="6.95" customHeight="1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9"/>
    </row>
    <row r="110" spans="2:18" s="1" customFormat="1" ht="18" customHeight="1">
      <c r="B110" s="37"/>
      <c r="C110" s="32" t="s">
        <v>21</v>
      </c>
      <c r="D110" s="38"/>
      <c r="E110" s="38"/>
      <c r="F110" s="30" t="str">
        <f>F9</f>
        <v xml:space="preserve"> </v>
      </c>
      <c r="G110" s="38"/>
      <c r="H110" s="38"/>
      <c r="I110" s="38"/>
      <c r="J110" s="38"/>
      <c r="K110" s="32" t="s">
        <v>23</v>
      </c>
      <c r="L110" s="38"/>
      <c r="M110" s="252" t="str">
        <f>IF(O9="","",O9)</f>
        <v/>
      </c>
      <c r="N110" s="252"/>
      <c r="O110" s="252"/>
      <c r="P110" s="252"/>
      <c r="Q110" s="38"/>
      <c r="R110" s="39"/>
    </row>
    <row r="111" spans="2:18" s="1" customFormat="1" ht="6.95" customHeight="1"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9"/>
    </row>
    <row r="112" spans="2:18" s="1" customFormat="1" ht="15">
      <c r="B112" s="37"/>
      <c r="C112" s="32" t="s">
        <v>24</v>
      </c>
      <c r="D112" s="38"/>
      <c r="E112" s="38"/>
      <c r="F112" s="30" t="str">
        <f>E12</f>
        <v xml:space="preserve"> </v>
      </c>
      <c r="G112" s="38"/>
      <c r="H112" s="38"/>
      <c r="I112" s="38"/>
      <c r="J112" s="38"/>
      <c r="K112" s="32" t="s">
        <v>28</v>
      </c>
      <c r="L112" s="38"/>
      <c r="M112" s="211" t="str">
        <f>E18</f>
        <v xml:space="preserve"> </v>
      </c>
      <c r="N112" s="211"/>
      <c r="O112" s="211"/>
      <c r="P112" s="211"/>
      <c r="Q112" s="211"/>
      <c r="R112" s="39"/>
    </row>
    <row r="113" spans="2:65" s="1" customFormat="1" ht="14.45" customHeight="1">
      <c r="B113" s="37"/>
      <c r="C113" s="32" t="s">
        <v>27</v>
      </c>
      <c r="D113" s="38"/>
      <c r="E113" s="38"/>
      <c r="F113" s="30" t="str">
        <f>IF(E15="","",E15)</f>
        <v/>
      </c>
      <c r="G113" s="38"/>
      <c r="H113" s="38"/>
      <c r="I113" s="38"/>
      <c r="J113" s="38"/>
      <c r="K113" s="32" t="s">
        <v>30</v>
      </c>
      <c r="L113" s="38"/>
      <c r="M113" s="211" t="str">
        <f>E21</f>
        <v xml:space="preserve"> </v>
      </c>
      <c r="N113" s="211"/>
      <c r="O113" s="211"/>
      <c r="P113" s="211"/>
      <c r="Q113" s="211"/>
      <c r="R113" s="39"/>
    </row>
    <row r="114" spans="2:65" s="1" customFormat="1" ht="10.35" customHeight="1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</row>
    <row r="115" spans="2:65" s="8" customFormat="1" ht="29.25" customHeight="1">
      <c r="B115" s="125"/>
      <c r="C115" s="126" t="s">
        <v>111</v>
      </c>
      <c r="D115" s="127" t="s">
        <v>112</v>
      </c>
      <c r="E115" s="127" t="s">
        <v>52</v>
      </c>
      <c r="F115" s="253" t="s">
        <v>113</v>
      </c>
      <c r="G115" s="253"/>
      <c r="H115" s="253"/>
      <c r="I115" s="253"/>
      <c r="J115" s="127" t="s">
        <v>114</v>
      </c>
      <c r="K115" s="127" t="s">
        <v>115</v>
      </c>
      <c r="L115" s="253" t="s">
        <v>116</v>
      </c>
      <c r="M115" s="253"/>
      <c r="N115" s="253" t="s">
        <v>98</v>
      </c>
      <c r="O115" s="253"/>
      <c r="P115" s="253"/>
      <c r="Q115" s="254"/>
      <c r="R115" s="128"/>
      <c r="T115" s="78" t="s">
        <v>117</v>
      </c>
      <c r="U115" s="79" t="s">
        <v>34</v>
      </c>
      <c r="V115" s="79" t="s">
        <v>118</v>
      </c>
      <c r="W115" s="79" t="s">
        <v>119</v>
      </c>
      <c r="X115" s="79" t="s">
        <v>120</v>
      </c>
      <c r="Y115" s="79" t="s">
        <v>121</v>
      </c>
      <c r="Z115" s="79" t="s">
        <v>122</v>
      </c>
      <c r="AA115" s="80" t="s">
        <v>123</v>
      </c>
    </row>
    <row r="116" spans="2:65" s="1" customFormat="1" ht="29.25" customHeight="1">
      <c r="B116" s="37"/>
      <c r="C116" s="82" t="s">
        <v>95</v>
      </c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226">
        <f>BK116</f>
        <v>0</v>
      </c>
      <c r="O116" s="227"/>
      <c r="P116" s="227"/>
      <c r="Q116" s="227"/>
      <c r="R116" s="39"/>
      <c r="T116" s="81"/>
      <c r="U116" s="53"/>
      <c r="V116" s="53"/>
      <c r="W116" s="129">
        <f>W117+W306</f>
        <v>0</v>
      </c>
      <c r="X116" s="53"/>
      <c r="Y116" s="129">
        <f>Y117+Y306</f>
        <v>148.80070556000001</v>
      </c>
      <c r="Z116" s="53"/>
      <c r="AA116" s="130">
        <f>AA117+AA306</f>
        <v>33.228099999999998</v>
      </c>
      <c r="AT116" s="21" t="s">
        <v>69</v>
      </c>
      <c r="AU116" s="21" t="s">
        <v>100</v>
      </c>
      <c r="BK116" s="131">
        <f>BK117+BK306</f>
        <v>0</v>
      </c>
    </row>
    <row r="117" spans="2:65" s="9" customFormat="1" ht="37.35" customHeight="1">
      <c r="B117" s="132"/>
      <c r="C117" s="133"/>
      <c r="D117" s="134" t="s">
        <v>101</v>
      </c>
      <c r="E117" s="134"/>
      <c r="F117" s="134"/>
      <c r="G117" s="134"/>
      <c r="H117" s="134"/>
      <c r="I117" s="134"/>
      <c r="J117" s="134"/>
      <c r="K117" s="134"/>
      <c r="L117" s="134"/>
      <c r="M117" s="134"/>
      <c r="N117" s="228">
        <f>BK117</f>
        <v>0</v>
      </c>
      <c r="O117" s="229"/>
      <c r="P117" s="229"/>
      <c r="Q117" s="229"/>
      <c r="R117" s="135"/>
      <c r="T117" s="136"/>
      <c r="U117" s="133"/>
      <c r="V117" s="133"/>
      <c r="W117" s="137">
        <f>W118+W223+W228+W237+W290+W297+W304</f>
        <v>0</v>
      </c>
      <c r="X117" s="133"/>
      <c r="Y117" s="137">
        <f>Y118+Y223+Y228+Y237+Y290+Y297+Y304</f>
        <v>148.80070556000001</v>
      </c>
      <c r="Z117" s="133"/>
      <c r="AA117" s="138">
        <f>AA118+AA223+AA228+AA237+AA290+AA297+AA304</f>
        <v>33.228099999999998</v>
      </c>
      <c r="AR117" s="139" t="s">
        <v>78</v>
      </c>
      <c r="AT117" s="140" t="s">
        <v>69</v>
      </c>
      <c r="AU117" s="140" t="s">
        <v>70</v>
      </c>
      <c r="AY117" s="139" t="s">
        <v>124</v>
      </c>
      <c r="BK117" s="141">
        <f>BK118+BK223+BK228+BK237+BK290+BK297+BK304</f>
        <v>0</v>
      </c>
    </row>
    <row r="118" spans="2:65" s="9" customFormat="1" ht="19.899999999999999" customHeight="1">
      <c r="B118" s="132"/>
      <c r="C118" s="133"/>
      <c r="D118" s="142" t="s">
        <v>102</v>
      </c>
      <c r="E118" s="142"/>
      <c r="F118" s="142"/>
      <c r="G118" s="142"/>
      <c r="H118" s="142"/>
      <c r="I118" s="142"/>
      <c r="J118" s="142"/>
      <c r="K118" s="142"/>
      <c r="L118" s="142"/>
      <c r="M118" s="142"/>
      <c r="N118" s="230">
        <f>BK118</f>
        <v>0</v>
      </c>
      <c r="O118" s="231"/>
      <c r="P118" s="231"/>
      <c r="Q118" s="231"/>
      <c r="R118" s="135"/>
      <c r="T118" s="136"/>
      <c r="U118" s="133"/>
      <c r="V118" s="133"/>
      <c r="W118" s="137">
        <f>SUM(W119:W222)</f>
        <v>0</v>
      </c>
      <c r="X118" s="133"/>
      <c r="Y118" s="137">
        <f>SUM(Y119:Y222)</f>
        <v>108.01045814000001</v>
      </c>
      <c r="Z118" s="133"/>
      <c r="AA118" s="138">
        <f>SUM(AA119:AA222)</f>
        <v>33.210799999999999</v>
      </c>
      <c r="AR118" s="139" t="s">
        <v>78</v>
      </c>
      <c r="AT118" s="140" t="s">
        <v>69</v>
      </c>
      <c r="AU118" s="140" t="s">
        <v>78</v>
      </c>
      <c r="AY118" s="139" t="s">
        <v>124</v>
      </c>
      <c r="BK118" s="141">
        <f>SUM(BK119:BK222)</f>
        <v>0</v>
      </c>
    </row>
    <row r="119" spans="2:65" s="1" customFormat="1" ht="25.5" customHeight="1">
      <c r="B119" s="123"/>
      <c r="C119" s="143" t="s">
        <v>78</v>
      </c>
      <c r="D119" s="143" t="s">
        <v>125</v>
      </c>
      <c r="E119" s="144" t="s">
        <v>126</v>
      </c>
      <c r="F119" s="223" t="s">
        <v>127</v>
      </c>
      <c r="G119" s="223"/>
      <c r="H119" s="223"/>
      <c r="I119" s="223"/>
      <c r="J119" s="145" t="s">
        <v>128</v>
      </c>
      <c r="K119" s="146">
        <v>2.16</v>
      </c>
      <c r="L119" s="224">
        <v>0</v>
      </c>
      <c r="M119" s="224"/>
      <c r="N119" s="225">
        <f>ROUND(L119*K119,2)</f>
        <v>0</v>
      </c>
      <c r="O119" s="225"/>
      <c r="P119" s="225"/>
      <c r="Q119" s="225"/>
      <c r="R119" s="124"/>
      <c r="T119" s="147" t="s">
        <v>5</v>
      </c>
      <c r="U119" s="46" t="s">
        <v>35</v>
      </c>
      <c r="V119" s="38"/>
      <c r="W119" s="148">
        <f>V119*K119</f>
        <v>0</v>
      </c>
      <c r="X119" s="148">
        <v>0</v>
      </c>
      <c r="Y119" s="148">
        <f>X119*K119</f>
        <v>0</v>
      </c>
      <c r="Z119" s="148">
        <v>0.255</v>
      </c>
      <c r="AA119" s="149">
        <f>Z119*K119</f>
        <v>0.55080000000000007</v>
      </c>
      <c r="AR119" s="21" t="s">
        <v>129</v>
      </c>
      <c r="AT119" s="21" t="s">
        <v>125</v>
      </c>
      <c r="AU119" s="21" t="s">
        <v>91</v>
      </c>
      <c r="AY119" s="21" t="s">
        <v>124</v>
      </c>
      <c r="BE119" s="105">
        <f>IF(U119="základní",N119,0)</f>
        <v>0</v>
      </c>
      <c r="BF119" s="105">
        <f>IF(U119="snížená",N119,0)</f>
        <v>0</v>
      </c>
      <c r="BG119" s="105">
        <f>IF(U119="zákl. přenesená",N119,0)</f>
        <v>0</v>
      </c>
      <c r="BH119" s="105">
        <f>IF(U119="sníž. přenesená",N119,0)</f>
        <v>0</v>
      </c>
      <c r="BI119" s="105">
        <f>IF(U119="nulová",N119,0)</f>
        <v>0</v>
      </c>
      <c r="BJ119" s="21" t="s">
        <v>78</v>
      </c>
      <c r="BK119" s="105">
        <f>ROUND(L119*K119,2)</f>
        <v>0</v>
      </c>
      <c r="BL119" s="21" t="s">
        <v>129</v>
      </c>
      <c r="BM119" s="21" t="s">
        <v>525</v>
      </c>
    </row>
    <row r="120" spans="2:65" s="10" customFormat="1" ht="16.5" customHeight="1">
      <c r="B120" s="150"/>
      <c r="C120" s="151"/>
      <c r="D120" s="151"/>
      <c r="E120" s="152" t="s">
        <v>5</v>
      </c>
      <c r="F120" s="237" t="s">
        <v>526</v>
      </c>
      <c r="G120" s="238"/>
      <c r="H120" s="238"/>
      <c r="I120" s="238"/>
      <c r="J120" s="151"/>
      <c r="K120" s="153">
        <v>2.16</v>
      </c>
      <c r="L120" s="151"/>
      <c r="M120" s="151"/>
      <c r="N120" s="151"/>
      <c r="O120" s="151"/>
      <c r="P120" s="151"/>
      <c r="Q120" s="151"/>
      <c r="R120" s="154"/>
      <c r="T120" s="155"/>
      <c r="U120" s="151"/>
      <c r="V120" s="151"/>
      <c r="W120" s="151"/>
      <c r="X120" s="151"/>
      <c r="Y120" s="151"/>
      <c r="Z120" s="151"/>
      <c r="AA120" s="156"/>
      <c r="AT120" s="157" t="s">
        <v>132</v>
      </c>
      <c r="AU120" s="157" t="s">
        <v>91</v>
      </c>
      <c r="AV120" s="10" t="s">
        <v>91</v>
      </c>
      <c r="AW120" s="10" t="s">
        <v>29</v>
      </c>
      <c r="AX120" s="10" t="s">
        <v>78</v>
      </c>
      <c r="AY120" s="157" t="s">
        <v>124</v>
      </c>
    </row>
    <row r="121" spans="2:65" s="1" customFormat="1" ht="25.5" customHeight="1">
      <c r="B121" s="123"/>
      <c r="C121" s="143" t="s">
        <v>91</v>
      </c>
      <c r="D121" s="143" t="s">
        <v>125</v>
      </c>
      <c r="E121" s="144" t="s">
        <v>527</v>
      </c>
      <c r="F121" s="223" t="s">
        <v>528</v>
      </c>
      <c r="G121" s="223"/>
      <c r="H121" s="223"/>
      <c r="I121" s="223"/>
      <c r="J121" s="145" t="s">
        <v>128</v>
      </c>
      <c r="K121" s="146">
        <v>1.2</v>
      </c>
      <c r="L121" s="224">
        <v>0</v>
      </c>
      <c r="M121" s="224"/>
      <c r="N121" s="225">
        <f>ROUND(L121*K121,2)</f>
        <v>0</v>
      </c>
      <c r="O121" s="225"/>
      <c r="P121" s="225"/>
      <c r="Q121" s="225"/>
      <c r="R121" s="124"/>
      <c r="T121" s="147" t="s">
        <v>5</v>
      </c>
      <c r="U121" s="46" t="s">
        <v>35</v>
      </c>
      <c r="V121" s="38"/>
      <c r="W121" s="148">
        <f>V121*K121</f>
        <v>0</v>
      </c>
      <c r="X121" s="148">
        <v>0</v>
      </c>
      <c r="Y121" s="148">
        <f>X121*K121</f>
        <v>0</v>
      </c>
      <c r="Z121" s="148">
        <v>0.26</v>
      </c>
      <c r="AA121" s="149">
        <f>Z121*K121</f>
        <v>0.312</v>
      </c>
      <c r="AR121" s="21" t="s">
        <v>129</v>
      </c>
      <c r="AT121" s="21" t="s">
        <v>125</v>
      </c>
      <c r="AU121" s="21" t="s">
        <v>91</v>
      </c>
      <c r="AY121" s="21" t="s">
        <v>124</v>
      </c>
      <c r="BE121" s="105">
        <f>IF(U121="základní",N121,0)</f>
        <v>0</v>
      </c>
      <c r="BF121" s="105">
        <f>IF(U121="snížená",N121,0)</f>
        <v>0</v>
      </c>
      <c r="BG121" s="105">
        <f>IF(U121="zákl. přenesená",N121,0)</f>
        <v>0</v>
      </c>
      <c r="BH121" s="105">
        <f>IF(U121="sníž. přenesená",N121,0)</f>
        <v>0</v>
      </c>
      <c r="BI121" s="105">
        <f>IF(U121="nulová",N121,0)</f>
        <v>0</v>
      </c>
      <c r="BJ121" s="21" t="s">
        <v>78</v>
      </c>
      <c r="BK121" s="105">
        <f>ROUND(L121*K121,2)</f>
        <v>0</v>
      </c>
      <c r="BL121" s="21" t="s">
        <v>129</v>
      </c>
      <c r="BM121" s="21" t="s">
        <v>529</v>
      </c>
    </row>
    <row r="122" spans="2:65" s="10" customFormat="1" ht="16.5" customHeight="1">
      <c r="B122" s="150"/>
      <c r="C122" s="151"/>
      <c r="D122" s="151"/>
      <c r="E122" s="152" t="s">
        <v>5</v>
      </c>
      <c r="F122" s="237" t="s">
        <v>530</v>
      </c>
      <c r="G122" s="238"/>
      <c r="H122" s="238"/>
      <c r="I122" s="238"/>
      <c r="J122" s="151"/>
      <c r="K122" s="153">
        <v>1.2</v>
      </c>
      <c r="L122" s="151"/>
      <c r="M122" s="151"/>
      <c r="N122" s="151"/>
      <c r="O122" s="151"/>
      <c r="P122" s="151"/>
      <c r="Q122" s="151"/>
      <c r="R122" s="154"/>
      <c r="T122" s="155"/>
      <c r="U122" s="151"/>
      <c r="V122" s="151"/>
      <c r="W122" s="151"/>
      <c r="X122" s="151"/>
      <c r="Y122" s="151"/>
      <c r="Z122" s="151"/>
      <c r="AA122" s="156"/>
      <c r="AT122" s="157" t="s">
        <v>132</v>
      </c>
      <c r="AU122" s="157" t="s">
        <v>91</v>
      </c>
      <c r="AV122" s="10" t="s">
        <v>91</v>
      </c>
      <c r="AW122" s="10" t="s">
        <v>29</v>
      </c>
      <c r="AX122" s="10" t="s">
        <v>78</v>
      </c>
      <c r="AY122" s="157" t="s">
        <v>124</v>
      </c>
    </row>
    <row r="123" spans="2:65" s="1" customFormat="1" ht="38.25" customHeight="1">
      <c r="B123" s="123"/>
      <c r="C123" s="143" t="s">
        <v>136</v>
      </c>
      <c r="D123" s="143" t="s">
        <v>125</v>
      </c>
      <c r="E123" s="144" t="s">
        <v>531</v>
      </c>
      <c r="F123" s="223" t="s">
        <v>532</v>
      </c>
      <c r="G123" s="223"/>
      <c r="H123" s="223"/>
      <c r="I123" s="223"/>
      <c r="J123" s="145" t="s">
        <v>128</v>
      </c>
      <c r="K123" s="146">
        <v>3.36</v>
      </c>
      <c r="L123" s="224">
        <v>0</v>
      </c>
      <c r="M123" s="224"/>
      <c r="N123" s="225">
        <f>ROUND(L123*K123,2)</f>
        <v>0</v>
      </c>
      <c r="O123" s="225"/>
      <c r="P123" s="225"/>
      <c r="Q123" s="225"/>
      <c r="R123" s="124"/>
      <c r="T123" s="147" t="s">
        <v>5</v>
      </c>
      <c r="U123" s="46" t="s">
        <v>35</v>
      </c>
      <c r="V123" s="38"/>
      <c r="W123" s="148">
        <f>V123*K123</f>
        <v>0</v>
      </c>
      <c r="X123" s="148">
        <v>0</v>
      </c>
      <c r="Y123" s="148">
        <f>X123*K123</f>
        <v>0</v>
      </c>
      <c r="Z123" s="148">
        <v>0.28999999999999998</v>
      </c>
      <c r="AA123" s="149">
        <f>Z123*K123</f>
        <v>0.97439999999999993</v>
      </c>
      <c r="AR123" s="21" t="s">
        <v>129</v>
      </c>
      <c r="AT123" s="21" t="s">
        <v>125</v>
      </c>
      <c r="AU123" s="21" t="s">
        <v>91</v>
      </c>
      <c r="AY123" s="21" t="s">
        <v>124</v>
      </c>
      <c r="BE123" s="105">
        <f>IF(U123="základní",N123,0)</f>
        <v>0</v>
      </c>
      <c r="BF123" s="105">
        <f>IF(U123="snížená",N123,0)</f>
        <v>0</v>
      </c>
      <c r="BG123" s="105">
        <f>IF(U123="zákl. přenesená",N123,0)</f>
        <v>0</v>
      </c>
      <c r="BH123" s="105">
        <f>IF(U123="sníž. přenesená",N123,0)</f>
        <v>0</v>
      </c>
      <c r="BI123" s="105">
        <f>IF(U123="nulová",N123,0)</f>
        <v>0</v>
      </c>
      <c r="BJ123" s="21" t="s">
        <v>78</v>
      </c>
      <c r="BK123" s="105">
        <f>ROUND(L123*K123,2)</f>
        <v>0</v>
      </c>
      <c r="BL123" s="21" t="s">
        <v>129</v>
      </c>
      <c r="BM123" s="21" t="s">
        <v>533</v>
      </c>
    </row>
    <row r="124" spans="2:65" s="10" customFormat="1" ht="16.5" customHeight="1">
      <c r="B124" s="150"/>
      <c r="C124" s="151"/>
      <c r="D124" s="151"/>
      <c r="E124" s="152" t="s">
        <v>5</v>
      </c>
      <c r="F124" s="237" t="s">
        <v>534</v>
      </c>
      <c r="G124" s="238"/>
      <c r="H124" s="238"/>
      <c r="I124" s="238"/>
      <c r="J124" s="151"/>
      <c r="K124" s="153">
        <v>3.36</v>
      </c>
      <c r="L124" s="151"/>
      <c r="M124" s="151"/>
      <c r="N124" s="151"/>
      <c r="O124" s="151"/>
      <c r="P124" s="151"/>
      <c r="Q124" s="151"/>
      <c r="R124" s="154"/>
      <c r="T124" s="155"/>
      <c r="U124" s="151"/>
      <c r="V124" s="151"/>
      <c r="W124" s="151"/>
      <c r="X124" s="151"/>
      <c r="Y124" s="151"/>
      <c r="Z124" s="151"/>
      <c r="AA124" s="156"/>
      <c r="AT124" s="157" t="s">
        <v>132</v>
      </c>
      <c r="AU124" s="157" t="s">
        <v>91</v>
      </c>
      <c r="AV124" s="10" t="s">
        <v>91</v>
      </c>
      <c r="AW124" s="10" t="s">
        <v>29</v>
      </c>
      <c r="AX124" s="10" t="s">
        <v>78</v>
      </c>
      <c r="AY124" s="157" t="s">
        <v>124</v>
      </c>
    </row>
    <row r="125" spans="2:65" s="1" customFormat="1" ht="38.25" customHeight="1">
      <c r="B125" s="123"/>
      <c r="C125" s="143" t="s">
        <v>129</v>
      </c>
      <c r="D125" s="143" t="s">
        <v>125</v>
      </c>
      <c r="E125" s="144" t="s">
        <v>137</v>
      </c>
      <c r="F125" s="223" t="s">
        <v>138</v>
      </c>
      <c r="G125" s="223"/>
      <c r="H125" s="223"/>
      <c r="I125" s="223"/>
      <c r="J125" s="145" t="s">
        <v>128</v>
      </c>
      <c r="K125" s="146">
        <v>34.1</v>
      </c>
      <c r="L125" s="224">
        <v>0</v>
      </c>
      <c r="M125" s="224"/>
      <c r="N125" s="225">
        <f>ROUND(L125*K125,2)</f>
        <v>0</v>
      </c>
      <c r="O125" s="225"/>
      <c r="P125" s="225"/>
      <c r="Q125" s="225"/>
      <c r="R125" s="124"/>
      <c r="T125" s="147" t="s">
        <v>5</v>
      </c>
      <c r="U125" s="46" t="s">
        <v>35</v>
      </c>
      <c r="V125" s="38"/>
      <c r="W125" s="148">
        <f>V125*K125</f>
        <v>0</v>
      </c>
      <c r="X125" s="148">
        <v>0</v>
      </c>
      <c r="Y125" s="148">
        <f>X125*K125</f>
        <v>0</v>
      </c>
      <c r="Z125" s="148">
        <v>0.57999999999999996</v>
      </c>
      <c r="AA125" s="149">
        <f>Z125*K125</f>
        <v>19.777999999999999</v>
      </c>
      <c r="AR125" s="21" t="s">
        <v>129</v>
      </c>
      <c r="AT125" s="21" t="s">
        <v>125</v>
      </c>
      <c r="AU125" s="21" t="s">
        <v>91</v>
      </c>
      <c r="AY125" s="21" t="s">
        <v>124</v>
      </c>
      <c r="BE125" s="105">
        <f>IF(U125="základní",N125,0)</f>
        <v>0</v>
      </c>
      <c r="BF125" s="105">
        <f>IF(U125="snížená",N125,0)</f>
        <v>0</v>
      </c>
      <c r="BG125" s="105">
        <f>IF(U125="zákl. přenesená",N125,0)</f>
        <v>0</v>
      </c>
      <c r="BH125" s="105">
        <f>IF(U125="sníž. přenesená",N125,0)</f>
        <v>0</v>
      </c>
      <c r="BI125" s="105">
        <f>IF(U125="nulová",N125,0)</f>
        <v>0</v>
      </c>
      <c r="BJ125" s="21" t="s">
        <v>78</v>
      </c>
      <c r="BK125" s="105">
        <f>ROUND(L125*K125,2)</f>
        <v>0</v>
      </c>
      <c r="BL125" s="21" t="s">
        <v>129</v>
      </c>
      <c r="BM125" s="21" t="s">
        <v>535</v>
      </c>
    </row>
    <row r="126" spans="2:65" s="10" customFormat="1" ht="16.5" customHeight="1">
      <c r="B126" s="150"/>
      <c r="C126" s="151"/>
      <c r="D126" s="151"/>
      <c r="E126" s="152" t="s">
        <v>5</v>
      </c>
      <c r="F126" s="237" t="s">
        <v>536</v>
      </c>
      <c r="G126" s="238"/>
      <c r="H126" s="238"/>
      <c r="I126" s="238"/>
      <c r="J126" s="151"/>
      <c r="K126" s="153">
        <v>34.1</v>
      </c>
      <c r="L126" s="151"/>
      <c r="M126" s="151"/>
      <c r="N126" s="151"/>
      <c r="O126" s="151"/>
      <c r="P126" s="151"/>
      <c r="Q126" s="151"/>
      <c r="R126" s="154"/>
      <c r="T126" s="155"/>
      <c r="U126" s="151"/>
      <c r="V126" s="151"/>
      <c r="W126" s="151"/>
      <c r="X126" s="151"/>
      <c r="Y126" s="151"/>
      <c r="Z126" s="151"/>
      <c r="AA126" s="156"/>
      <c r="AT126" s="157" t="s">
        <v>132</v>
      </c>
      <c r="AU126" s="157" t="s">
        <v>91</v>
      </c>
      <c r="AV126" s="10" t="s">
        <v>91</v>
      </c>
      <c r="AW126" s="10" t="s">
        <v>29</v>
      </c>
      <c r="AX126" s="10" t="s">
        <v>78</v>
      </c>
      <c r="AY126" s="157" t="s">
        <v>124</v>
      </c>
    </row>
    <row r="127" spans="2:65" s="1" customFormat="1" ht="25.5" customHeight="1">
      <c r="B127" s="123"/>
      <c r="C127" s="143" t="s">
        <v>144</v>
      </c>
      <c r="D127" s="143" t="s">
        <v>125</v>
      </c>
      <c r="E127" s="144" t="s">
        <v>141</v>
      </c>
      <c r="F127" s="223" t="s">
        <v>142</v>
      </c>
      <c r="G127" s="223"/>
      <c r="H127" s="223"/>
      <c r="I127" s="223"/>
      <c r="J127" s="145" t="s">
        <v>128</v>
      </c>
      <c r="K127" s="146">
        <v>34.1</v>
      </c>
      <c r="L127" s="224">
        <v>0</v>
      </c>
      <c r="M127" s="224"/>
      <c r="N127" s="225">
        <f>ROUND(L127*K127,2)</f>
        <v>0</v>
      </c>
      <c r="O127" s="225"/>
      <c r="P127" s="225"/>
      <c r="Q127" s="225"/>
      <c r="R127" s="124"/>
      <c r="T127" s="147" t="s">
        <v>5</v>
      </c>
      <c r="U127" s="46" t="s">
        <v>35</v>
      </c>
      <c r="V127" s="38"/>
      <c r="W127" s="148">
        <f>V127*K127</f>
        <v>0</v>
      </c>
      <c r="X127" s="148">
        <v>0</v>
      </c>
      <c r="Y127" s="148">
        <f>X127*K127</f>
        <v>0</v>
      </c>
      <c r="Z127" s="148">
        <v>0.316</v>
      </c>
      <c r="AA127" s="149">
        <f>Z127*K127</f>
        <v>10.775600000000001</v>
      </c>
      <c r="AR127" s="21" t="s">
        <v>129</v>
      </c>
      <c r="AT127" s="21" t="s">
        <v>125</v>
      </c>
      <c r="AU127" s="21" t="s">
        <v>91</v>
      </c>
      <c r="AY127" s="21" t="s">
        <v>124</v>
      </c>
      <c r="BE127" s="105">
        <f>IF(U127="základní",N127,0)</f>
        <v>0</v>
      </c>
      <c r="BF127" s="105">
        <f>IF(U127="snížená",N127,0)</f>
        <v>0</v>
      </c>
      <c r="BG127" s="105">
        <f>IF(U127="zákl. přenesená",N127,0)</f>
        <v>0</v>
      </c>
      <c r="BH127" s="105">
        <f>IF(U127="sníž. přenesená",N127,0)</f>
        <v>0</v>
      </c>
      <c r="BI127" s="105">
        <f>IF(U127="nulová",N127,0)</f>
        <v>0</v>
      </c>
      <c r="BJ127" s="21" t="s">
        <v>78</v>
      </c>
      <c r="BK127" s="105">
        <f>ROUND(L127*K127,2)</f>
        <v>0</v>
      </c>
      <c r="BL127" s="21" t="s">
        <v>129</v>
      </c>
      <c r="BM127" s="21" t="s">
        <v>537</v>
      </c>
    </row>
    <row r="128" spans="2:65" s="1" customFormat="1" ht="25.5" customHeight="1">
      <c r="B128" s="123"/>
      <c r="C128" s="143" t="s">
        <v>150</v>
      </c>
      <c r="D128" s="143" t="s">
        <v>125</v>
      </c>
      <c r="E128" s="144" t="s">
        <v>145</v>
      </c>
      <c r="F128" s="223" t="s">
        <v>146</v>
      </c>
      <c r="G128" s="223"/>
      <c r="H128" s="223"/>
      <c r="I128" s="223"/>
      <c r="J128" s="145" t="s">
        <v>147</v>
      </c>
      <c r="K128" s="146">
        <v>4</v>
      </c>
      <c r="L128" s="224">
        <v>0</v>
      </c>
      <c r="M128" s="224"/>
      <c r="N128" s="225">
        <f>ROUND(L128*K128,2)</f>
        <v>0</v>
      </c>
      <c r="O128" s="225"/>
      <c r="P128" s="225"/>
      <c r="Q128" s="225"/>
      <c r="R128" s="124"/>
      <c r="T128" s="147" t="s">
        <v>5</v>
      </c>
      <c r="U128" s="46" t="s">
        <v>35</v>
      </c>
      <c r="V128" s="38"/>
      <c r="W128" s="148">
        <f>V128*K128</f>
        <v>0</v>
      </c>
      <c r="X128" s="148">
        <v>0</v>
      </c>
      <c r="Y128" s="148">
        <f>X128*K128</f>
        <v>0</v>
      </c>
      <c r="Z128" s="148">
        <v>0.20499999999999999</v>
      </c>
      <c r="AA128" s="149">
        <f>Z128*K128</f>
        <v>0.82</v>
      </c>
      <c r="AR128" s="21" t="s">
        <v>129</v>
      </c>
      <c r="AT128" s="21" t="s">
        <v>125</v>
      </c>
      <c r="AU128" s="21" t="s">
        <v>91</v>
      </c>
      <c r="AY128" s="21" t="s">
        <v>124</v>
      </c>
      <c r="BE128" s="105">
        <f>IF(U128="základní",N128,0)</f>
        <v>0</v>
      </c>
      <c r="BF128" s="105">
        <f>IF(U128="snížená",N128,0)</f>
        <v>0</v>
      </c>
      <c r="BG128" s="105">
        <f>IF(U128="zákl. přenesená",N128,0)</f>
        <v>0</v>
      </c>
      <c r="BH128" s="105">
        <f>IF(U128="sníž. přenesená",N128,0)</f>
        <v>0</v>
      </c>
      <c r="BI128" s="105">
        <f>IF(U128="nulová",N128,0)</f>
        <v>0</v>
      </c>
      <c r="BJ128" s="21" t="s">
        <v>78</v>
      </c>
      <c r="BK128" s="105">
        <f>ROUND(L128*K128,2)</f>
        <v>0</v>
      </c>
      <c r="BL128" s="21" t="s">
        <v>129</v>
      </c>
      <c r="BM128" s="21" t="s">
        <v>538</v>
      </c>
    </row>
    <row r="129" spans="2:65" s="10" customFormat="1" ht="16.5" customHeight="1">
      <c r="B129" s="150"/>
      <c r="C129" s="151"/>
      <c r="D129" s="151"/>
      <c r="E129" s="152" t="s">
        <v>5</v>
      </c>
      <c r="F129" s="237" t="s">
        <v>149</v>
      </c>
      <c r="G129" s="238"/>
      <c r="H129" s="238"/>
      <c r="I129" s="238"/>
      <c r="J129" s="151"/>
      <c r="K129" s="153">
        <v>4</v>
      </c>
      <c r="L129" s="151"/>
      <c r="M129" s="151"/>
      <c r="N129" s="151"/>
      <c r="O129" s="151"/>
      <c r="P129" s="151"/>
      <c r="Q129" s="151"/>
      <c r="R129" s="154"/>
      <c r="T129" s="155"/>
      <c r="U129" s="151"/>
      <c r="V129" s="151"/>
      <c r="W129" s="151"/>
      <c r="X129" s="151"/>
      <c r="Y129" s="151"/>
      <c r="Z129" s="151"/>
      <c r="AA129" s="156"/>
      <c r="AT129" s="157" t="s">
        <v>132</v>
      </c>
      <c r="AU129" s="157" t="s">
        <v>91</v>
      </c>
      <c r="AV129" s="10" t="s">
        <v>91</v>
      </c>
      <c r="AW129" s="10" t="s">
        <v>29</v>
      </c>
      <c r="AX129" s="10" t="s">
        <v>78</v>
      </c>
      <c r="AY129" s="157" t="s">
        <v>124</v>
      </c>
    </row>
    <row r="130" spans="2:65" s="1" customFormat="1" ht="16.5" customHeight="1">
      <c r="B130" s="123"/>
      <c r="C130" s="143" t="s">
        <v>155</v>
      </c>
      <c r="D130" s="143" t="s">
        <v>125</v>
      </c>
      <c r="E130" s="144" t="s">
        <v>151</v>
      </c>
      <c r="F130" s="223" t="s">
        <v>152</v>
      </c>
      <c r="G130" s="223"/>
      <c r="H130" s="223"/>
      <c r="I130" s="223"/>
      <c r="J130" s="145" t="s">
        <v>147</v>
      </c>
      <c r="K130" s="146">
        <v>8.8000000000000007</v>
      </c>
      <c r="L130" s="224">
        <v>0</v>
      </c>
      <c r="M130" s="224"/>
      <c r="N130" s="225">
        <f>ROUND(L130*K130,2)</f>
        <v>0</v>
      </c>
      <c r="O130" s="225"/>
      <c r="P130" s="225"/>
      <c r="Q130" s="225"/>
      <c r="R130" s="124"/>
      <c r="T130" s="147" t="s">
        <v>5</v>
      </c>
      <c r="U130" s="46" t="s">
        <v>35</v>
      </c>
      <c r="V130" s="38"/>
      <c r="W130" s="148">
        <f>V130*K130</f>
        <v>0</v>
      </c>
      <c r="X130" s="148">
        <v>8.6800000000000002E-3</v>
      </c>
      <c r="Y130" s="148">
        <f>X130*K130</f>
        <v>7.6384000000000007E-2</v>
      </c>
      <c r="Z130" s="148">
        <v>0</v>
      </c>
      <c r="AA130" s="149">
        <f>Z130*K130</f>
        <v>0</v>
      </c>
      <c r="AR130" s="21" t="s">
        <v>129</v>
      </c>
      <c r="AT130" s="21" t="s">
        <v>125</v>
      </c>
      <c r="AU130" s="21" t="s">
        <v>91</v>
      </c>
      <c r="AY130" s="21" t="s">
        <v>124</v>
      </c>
      <c r="BE130" s="105">
        <f>IF(U130="základní",N130,0)</f>
        <v>0</v>
      </c>
      <c r="BF130" s="105">
        <f>IF(U130="snížená",N130,0)</f>
        <v>0</v>
      </c>
      <c r="BG130" s="105">
        <f>IF(U130="zákl. přenesená",N130,0)</f>
        <v>0</v>
      </c>
      <c r="BH130" s="105">
        <f>IF(U130="sníž. přenesená",N130,0)</f>
        <v>0</v>
      </c>
      <c r="BI130" s="105">
        <f>IF(U130="nulová",N130,0)</f>
        <v>0</v>
      </c>
      <c r="BJ130" s="21" t="s">
        <v>78</v>
      </c>
      <c r="BK130" s="105">
        <f>ROUND(L130*K130,2)</f>
        <v>0</v>
      </c>
      <c r="BL130" s="21" t="s">
        <v>129</v>
      </c>
      <c r="BM130" s="21" t="s">
        <v>539</v>
      </c>
    </row>
    <row r="131" spans="2:65" s="10" customFormat="1" ht="16.5" customHeight="1">
      <c r="B131" s="150"/>
      <c r="C131" s="151"/>
      <c r="D131" s="151"/>
      <c r="E131" s="152" t="s">
        <v>5</v>
      </c>
      <c r="F131" s="237" t="s">
        <v>540</v>
      </c>
      <c r="G131" s="238"/>
      <c r="H131" s="238"/>
      <c r="I131" s="238"/>
      <c r="J131" s="151"/>
      <c r="K131" s="153">
        <v>8.8000000000000007</v>
      </c>
      <c r="L131" s="151"/>
      <c r="M131" s="151"/>
      <c r="N131" s="151"/>
      <c r="O131" s="151"/>
      <c r="P131" s="151"/>
      <c r="Q131" s="151"/>
      <c r="R131" s="154"/>
      <c r="T131" s="155"/>
      <c r="U131" s="151"/>
      <c r="V131" s="151"/>
      <c r="W131" s="151"/>
      <c r="X131" s="151"/>
      <c r="Y131" s="151"/>
      <c r="Z131" s="151"/>
      <c r="AA131" s="156"/>
      <c r="AT131" s="157" t="s">
        <v>132</v>
      </c>
      <c r="AU131" s="157" t="s">
        <v>91</v>
      </c>
      <c r="AV131" s="10" t="s">
        <v>91</v>
      </c>
      <c r="AW131" s="10" t="s">
        <v>29</v>
      </c>
      <c r="AX131" s="10" t="s">
        <v>78</v>
      </c>
      <c r="AY131" s="157" t="s">
        <v>124</v>
      </c>
    </row>
    <row r="132" spans="2:65" s="1" customFormat="1" ht="25.5" customHeight="1">
      <c r="B132" s="123"/>
      <c r="C132" s="143" t="s">
        <v>159</v>
      </c>
      <c r="D132" s="143" t="s">
        <v>125</v>
      </c>
      <c r="E132" s="144" t="s">
        <v>541</v>
      </c>
      <c r="F132" s="223" t="s">
        <v>542</v>
      </c>
      <c r="G132" s="223"/>
      <c r="H132" s="223"/>
      <c r="I132" s="223"/>
      <c r="J132" s="145" t="s">
        <v>147</v>
      </c>
      <c r="K132" s="146">
        <v>2.2000000000000002</v>
      </c>
      <c r="L132" s="224">
        <v>0</v>
      </c>
      <c r="M132" s="224"/>
      <c r="N132" s="225">
        <f>ROUND(L132*K132,2)</f>
        <v>0</v>
      </c>
      <c r="O132" s="225"/>
      <c r="P132" s="225"/>
      <c r="Q132" s="225"/>
      <c r="R132" s="124"/>
      <c r="T132" s="147" t="s">
        <v>5</v>
      </c>
      <c r="U132" s="46" t="s">
        <v>35</v>
      </c>
      <c r="V132" s="38"/>
      <c r="W132" s="148">
        <f>V132*K132</f>
        <v>0</v>
      </c>
      <c r="X132" s="148">
        <v>1.269E-2</v>
      </c>
      <c r="Y132" s="148">
        <f>X132*K132</f>
        <v>2.7918000000000002E-2</v>
      </c>
      <c r="Z132" s="148">
        <v>0</v>
      </c>
      <c r="AA132" s="149">
        <f>Z132*K132</f>
        <v>0</v>
      </c>
      <c r="AR132" s="21" t="s">
        <v>129</v>
      </c>
      <c r="AT132" s="21" t="s">
        <v>125</v>
      </c>
      <c r="AU132" s="21" t="s">
        <v>91</v>
      </c>
      <c r="AY132" s="21" t="s">
        <v>124</v>
      </c>
      <c r="BE132" s="105">
        <f>IF(U132="základní",N132,0)</f>
        <v>0</v>
      </c>
      <c r="BF132" s="105">
        <f>IF(U132="snížená",N132,0)</f>
        <v>0</v>
      </c>
      <c r="BG132" s="105">
        <f>IF(U132="zákl. přenesená",N132,0)</f>
        <v>0</v>
      </c>
      <c r="BH132" s="105">
        <f>IF(U132="sníž. přenesená",N132,0)</f>
        <v>0</v>
      </c>
      <c r="BI132" s="105">
        <f>IF(U132="nulová",N132,0)</f>
        <v>0</v>
      </c>
      <c r="BJ132" s="21" t="s">
        <v>78</v>
      </c>
      <c r="BK132" s="105">
        <f>ROUND(L132*K132,2)</f>
        <v>0</v>
      </c>
      <c r="BL132" s="21" t="s">
        <v>129</v>
      </c>
      <c r="BM132" s="21" t="s">
        <v>543</v>
      </c>
    </row>
    <row r="133" spans="2:65" s="10" customFormat="1" ht="16.5" customHeight="1">
      <c r="B133" s="150"/>
      <c r="C133" s="151"/>
      <c r="D133" s="151"/>
      <c r="E133" s="152" t="s">
        <v>5</v>
      </c>
      <c r="F133" s="237" t="s">
        <v>544</v>
      </c>
      <c r="G133" s="238"/>
      <c r="H133" s="238"/>
      <c r="I133" s="238"/>
      <c r="J133" s="151"/>
      <c r="K133" s="153">
        <v>2.2000000000000002</v>
      </c>
      <c r="L133" s="151"/>
      <c r="M133" s="151"/>
      <c r="N133" s="151"/>
      <c r="O133" s="151"/>
      <c r="P133" s="151"/>
      <c r="Q133" s="151"/>
      <c r="R133" s="154"/>
      <c r="T133" s="155"/>
      <c r="U133" s="151"/>
      <c r="V133" s="151"/>
      <c r="W133" s="151"/>
      <c r="X133" s="151"/>
      <c r="Y133" s="151"/>
      <c r="Z133" s="151"/>
      <c r="AA133" s="156"/>
      <c r="AT133" s="157" t="s">
        <v>132</v>
      </c>
      <c r="AU133" s="157" t="s">
        <v>91</v>
      </c>
      <c r="AV133" s="10" t="s">
        <v>91</v>
      </c>
      <c r="AW133" s="10" t="s">
        <v>29</v>
      </c>
      <c r="AX133" s="10" t="s">
        <v>78</v>
      </c>
      <c r="AY133" s="157" t="s">
        <v>124</v>
      </c>
    </row>
    <row r="134" spans="2:65" s="1" customFormat="1" ht="25.5" customHeight="1">
      <c r="B134" s="123"/>
      <c r="C134" s="143" t="s">
        <v>165</v>
      </c>
      <c r="D134" s="143" t="s">
        <v>125</v>
      </c>
      <c r="E134" s="144" t="s">
        <v>156</v>
      </c>
      <c r="F134" s="223" t="s">
        <v>157</v>
      </c>
      <c r="G134" s="223"/>
      <c r="H134" s="223"/>
      <c r="I134" s="223"/>
      <c r="J134" s="145" t="s">
        <v>147</v>
      </c>
      <c r="K134" s="146">
        <v>11</v>
      </c>
      <c r="L134" s="224">
        <v>0</v>
      </c>
      <c r="M134" s="224"/>
      <c r="N134" s="225">
        <f>ROUND(L134*K134,2)</f>
        <v>0</v>
      </c>
      <c r="O134" s="225"/>
      <c r="P134" s="225"/>
      <c r="Q134" s="225"/>
      <c r="R134" s="124"/>
      <c r="T134" s="147" t="s">
        <v>5</v>
      </c>
      <c r="U134" s="46" t="s">
        <v>35</v>
      </c>
      <c r="V134" s="38"/>
      <c r="W134" s="148">
        <f>V134*K134</f>
        <v>0</v>
      </c>
      <c r="X134" s="148">
        <v>3.6900000000000002E-2</v>
      </c>
      <c r="Y134" s="148">
        <f>X134*K134</f>
        <v>0.40590000000000004</v>
      </c>
      <c r="Z134" s="148">
        <v>0</v>
      </c>
      <c r="AA134" s="149">
        <f>Z134*K134</f>
        <v>0</v>
      </c>
      <c r="AR134" s="21" t="s">
        <v>129</v>
      </c>
      <c r="AT134" s="21" t="s">
        <v>125</v>
      </c>
      <c r="AU134" s="21" t="s">
        <v>91</v>
      </c>
      <c r="AY134" s="21" t="s">
        <v>124</v>
      </c>
      <c r="BE134" s="105">
        <f>IF(U134="základní",N134,0)</f>
        <v>0</v>
      </c>
      <c r="BF134" s="105">
        <f>IF(U134="snížená",N134,0)</f>
        <v>0</v>
      </c>
      <c r="BG134" s="105">
        <f>IF(U134="zákl. přenesená",N134,0)</f>
        <v>0</v>
      </c>
      <c r="BH134" s="105">
        <f>IF(U134="sníž. přenesená",N134,0)</f>
        <v>0</v>
      </c>
      <c r="BI134" s="105">
        <f>IF(U134="nulová",N134,0)</f>
        <v>0</v>
      </c>
      <c r="BJ134" s="21" t="s">
        <v>78</v>
      </c>
      <c r="BK134" s="105">
        <f>ROUND(L134*K134,2)</f>
        <v>0</v>
      </c>
      <c r="BL134" s="21" t="s">
        <v>129</v>
      </c>
      <c r="BM134" s="21" t="s">
        <v>545</v>
      </c>
    </row>
    <row r="135" spans="2:65" s="10" customFormat="1" ht="16.5" customHeight="1">
      <c r="B135" s="150"/>
      <c r="C135" s="151"/>
      <c r="D135" s="151"/>
      <c r="E135" s="152" t="s">
        <v>5</v>
      </c>
      <c r="F135" s="237" t="s">
        <v>546</v>
      </c>
      <c r="G135" s="238"/>
      <c r="H135" s="238"/>
      <c r="I135" s="238"/>
      <c r="J135" s="151"/>
      <c r="K135" s="153">
        <v>11</v>
      </c>
      <c r="L135" s="151"/>
      <c r="M135" s="151"/>
      <c r="N135" s="151"/>
      <c r="O135" s="151"/>
      <c r="P135" s="151"/>
      <c r="Q135" s="151"/>
      <c r="R135" s="154"/>
      <c r="T135" s="155"/>
      <c r="U135" s="151"/>
      <c r="V135" s="151"/>
      <c r="W135" s="151"/>
      <c r="X135" s="151"/>
      <c r="Y135" s="151"/>
      <c r="Z135" s="151"/>
      <c r="AA135" s="156"/>
      <c r="AT135" s="157" t="s">
        <v>132</v>
      </c>
      <c r="AU135" s="157" t="s">
        <v>91</v>
      </c>
      <c r="AV135" s="10" t="s">
        <v>91</v>
      </c>
      <c r="AW135" s="10" t="s">
        <v>29</v>
      </c>
      <c r="AX135" s="10" t="s">
        <v>78</v>
      </c>
      <c r="AY135" s="157" t="s">
        <v>124</v>
      </c>
    </row>
    <row r="136" spans="2:65" s="1" customFormat="1" ht="25.5" customHeight="1">
      <c r="B136" s="123"/>
      <c r="C136" s="143" t="s">
        <v>170</v>
      </c>
      <c r="D136" s="143" t="s">
        <v>125</v>
      </c>
      <c r="E136" s="144" t="s">
        <v>160</v>
      </c>
      <c r="F136" s="223" t="s">
        <v>161</v>
      </c>
      <c r="G136" s="223"/>
      <c r="H136" s="223"/>
      <c r="I136" s="223"/>
      <c r="J136" s="145" t="s">
        <v>162</v>
      </c>
      <c r="K136" s="146">
        <v>26.238</v>
      </c>
      <c r="L136" s="224">
        <v>0</v>
      </c>
      <c r="M136" s="224"/>
      <c r="N136" s="225">
        <f>ROUND(L136*K136,2)</f>
        <v>0</v>
      </c>
      <c r="O136" s="225"/>
      <c r="P136" s="225"/>
      <c r="Q136" s="225"/>
      <c r="R136" s="124"/>
      <c r="T136" s="147" t="s">
        <v>5</v>
      </c>
      <c r="U136" s="46" t="s">
        <v>35</v>
      </c>
      <c r="V136" s="38"/>
      <c r="W136" s="148">
        <f>V136*K136</f>
        <v>0</v>
      </c>
      <c r="X136" s="148">
        <v>0</v>
      </c>
      <c r="Y136" s="148">
        <f>X136*K136</f>
        <v>0</v>
      </c>
      <c r="Z136" s="148">
        <v>0</v>
      </c>
      <c r="AA136" s="149">
        <f>Z136*K136</f>
        <v>0</v>
      </c>
      <c r="AR136" s="21" t="s">
        <v>129</v>
      </c>
      <c r="AT136" s="21" t="s">
        <v>125</v>
      </c>
      <c r="AU136" s="21" t="s">
        <v>91</v>
      </c>
      <c r="AY136" s="21" t="s">
        <v>124</v>
      </c>
      <c r="BE136" s="105">
        <f>IF(U136="základní",N136,0)</f>
        <v>0</v>
      </c>
      <c r="BF136" s="105">
        <f>IF(U136="snížená",N136,0)</f>
        <v>0</v>
      </c>
      <c r="BG136" s="105">
        <f>IF(U136="zákl. přenesená",N136,0)</f>
        <v>0</v>
      </c>
      <c r="BH136" s="105">
        <f>IF(U136="sníž. přenesená",N136,0)</f>
        <v>0</v>
      </c>
      <c r="BI136" s="105">
        <f>IF(U136="nulová",N136,0)</f>
        <v>0</v>
      </c>
      <c r="BJ136" s="21" t="s">
        <v>78</v>
      </c>
      <c r="BK136" s="105">
        <f>ROUND(L136*K136,2)</f>
        <v>0</v>
      </c>
      <c r="BL136" s="21" t="s">
        <v>129</v>
      </c>
      <c r="BM136" s="21" t="s">
        <v>547</v>
      </c>
    </row>
    <row r="137" spans="2:65" s="10" customFormat="1" ht="16.5" customHeight="1">
      <c r="B137" s="150"/>
      <c r="C137" s="151"/>
      <c r="D137" s="151"/>
      <c r="E137" s="152" t="s">
        <v>5</v>
      </c>
      <c r="F137" s="237" t="s">
        <v>548</v>
      </c>
      <c r="G137" s="238"/>
      <c r="H137" s="238"/>
      <c r="I137" s="238"/>
      <c r="J137" s="151"/>
      <c r="K137" s="153">
        <v>26.238</v>
      </c>
      <c r="L137" s="151"/>
      <c r="M137" s="151"/>
      <c r="N137" s="151"/>
      <c r="O137" s="151"/>
      <c r="P137" s="151"/>
      <c r="Q137" s="151"/>
      <c r="R137" s="154"/>
      <c r="T137" s="155"/>
      <c r="U137" s="151"/>
      <c r="V137" s="151"/>
      <c r="W137" s="151"/>
      <c r="X137" s="151"/>
      <c r="Y137" s="151"/>
      <c r="Z137" s="151"/>
      <c r="AA137" s="156"/>
      <c r="AT137" s="157" t="s">
        <v>132</v>
      </c>
      <c r="AU137" s="157" t="s">
        <v>91</v>
      </c>
      <c r="AV137" s="10" t="s">
        <v>91</v>
      </c>
      <c r="AW137" s="10" t="s">
        <v>29</v>
      </c>
      <c r="AX137" s="10" t="s">
        <v>78</v>
      </c>
      <c r="AY137" s="157" t="s">
        <v>124</v>
      </c>
    </row>
    <row r="138" spans="2:65" s="1" customFormat="1" ht="25.5" customHeight="1">
      <c r="B138" s="123"/>
      <c r="C138" s="143" t="s">
        <v>190</v>
      </c>
      <c r="D138" s="143" t="s">
        <v>125</v>
      </c>
      <c r="E138" s="144" t="s">
        <v>166</v>
      </c>
      <c r="F138" s="223" t="s">
        <v>167</v>
      </c>
      <c r="G138" s="223"/>
      <c r="H138" s="223"/>
      <c r="I138" s="223"/>
      <c r="J138" s="145" t="s">
        <v>162</v>
      </c>
      <c r="K138" s="146">
        <v>70.400000000000006</v>
      </c>
      <c r="L138" s="224">
        <v>0</v>
      </c>
      <c r="M138" s="224"/>
      <c r="N138" s="225">
        <f>ROUND(L138*K138,2)</f>
        <v>0</v>
      </c>
      <c r="O138" s="225"/>
      <c r="P138" s="225"/>
      <c r="Q138" s="225"/>
      <c r="R138" s="124"/>
      <c r="T138" s="147" t="s">
        <v>5</v>
      </c>
      <c r="U138" s="46" t="s">
        <v>35</v>
      </c>
      <c r="V138" s="38"/>
      <c r="W138" s="148">
        <f>V138*K138</f>
        <v>0</v>
      </c>
      <c r="X138" s="148">
        <v>0</v>
      </c>
      <c r="Y138" s="148">
        <f>X138*K138</f>
        <v>0</v>
      </c>
      <c r="Z138" s="148">
        <v>0</v>
      </c>
      <c r="AA138" s="149">
        <f>Z138*K138</f>
        <v>0</v>
      </c>
      <c r="AR138" s="21" t="s">
        <v>129</v>
      </c>
      <c r="AT138" s="21" t="s">
        <v>125</v>
      </c>
      <c r="AU138" s="21" t="s">
        <v>91</v>
      </c>
      <c r="AY138" s="21" t="s">
        <v>124</v>
      </c>
      <c r="BE138" s="105">
        <f>IF(U138="základní",N138,0)</f>
        <v>0</v>
      </c>
      <c r="BF138" s="105">
        <f>IF(U138="snížená",N138,0)</f>
        <v>0</v>
      </c>
      <c r="BG138" s="105">
        <f>IF(U138="zákl. přenesená",N138,0)</f>
        <v>0</v>
      </c>
      <c r="BH138" s="105">
        <f>IF(U138="sníž. přenesená",N138,0)</f>
        <v>0</v>
      </c>
      <c r="BI138" s="105">
        <f>IF(U138="nulová",N138,0)</f>
        <v>0</v>
      </c>
      <c r="BJ138" s="21" t="s">
        <v>78</v>
      </c>
      <c r="BK138" s="105">
        <f>ROUND(L138*K138,2)</f>
        <v>0</v>
      </c>
      <c r="BL138" s="21" t="s">
        <v>129</v>
      </c>
      <c r="BM138" s="21" t="s">
        <v>549</v>
      </c>
    </row>
    <row r="139" spans="2:65" s="10" customFormat="1" ht="16.5" customHeight="1">
      <c r="B139" s="150"/>
      <c r="C139" s="151"/>
      <c r="D139" s="151"/>
      <c r="E139" s="152" t="s">
        <v>5</v>
      </c>
      <c r="F139" s="237" t="s">
        <v>550</v>
      </c>
      <c r="G139" s="238"/>
      <c r="H139" s="238"/>
      <c r="I139" s="238"/>
      <c r="J139" s="151"/>
      <c r="K139" s="153">
        <v>70.400000000000006</v>
      </c>
      <c r="L139" s="151"/>
      <c r="M139" s="151"/>
      <c r="N139" s="151"/>
      <c r="O139" s="151"/>
      <c r="P139" s="151"/>
      <c r="Q139" s="151"/>
      <c r="R139" s="154"/>
      <c r="T139" s="155"/>
      <c r="U139" s="151"/>
      <c r="V139" s="151"/>
      <c r="W139" s="151"/>
      <c r="X139" s="151"/>
      <c r="Y139" s="151"/>
      <c r="Z139" s="151"/>
      <c r="AA139" s="156"/>
      <c r="AT139" s="157" t="s">
        <v>132</v>
      </c>
      <c r="AU139" s="157" t="s">
        <v>91</v>
      </c>
      <c r="AV139" s="10" t="s">
        <v>91</v>
      </c>
      <c r="AW139" s="10" t="s">
        <v>29</v>
      </c>
      <c r="AX139" s="10" t="s">
        <v>78</v>
      </c>
      <c r="AY139" s="157" t="s">
        <v>124</v>
      </c>
    </row>
    <row r="140" spans="2:65" s="1" customFormat="1" ht="25.5" customHeight="1">
      <c r="B140" s="123"/>
      <c r="C140" s="143" t="s">
        <v>195</v>
      </c>
      <c r="D140" s="143" t="s">
        <v>125</v>
      </c>
      <c r="E140" s="144" t="s">
        <v>171</v>
      </c>
      <c r="F140" s="223" t="s">
        <v>172</v>
      </c>
      <c r="G140" s="223"/>
      <c r="H140" s="223"/>
      <c r="I140" s="223"/>
      <c r="J140" s="145" t="s">
        <v>162</v>
      </c>
      <c r="K140" s="146">
        <v>101.89</v>
      </c>
      <c r="L140" s="224">
        <v>0</v>
      </c>
      <c r="M140" s="224"/>
      <c r="N140" s="225">
        <f>ROUND(L140*K140,2)</f>
        <v>0</v>
      </c>
      <c r="O140" s="225"/>
      <c r="P140" s="225"/>
      <c r="Q140" s="225"/>
      <c r="R140" s="124"/>
      <c r="T140" s="147" t="s">
        <v>5</v>
      </c>
      <c r="U140" s="46" t="s">
        <v>35</v>
      </c>
      <c r="V140" s="38"/>
      <c r="W140" s="148">
        <f>V140*K140</f>
        <v>0</v>
      </c>
      <c r="X140" s="148">
        <v>0</v>
      </c>
      <c r="Y140" s="148">
        <f>X140*K140</f>
        <v>0</v>
      </c>
      <c r="Z140" s="148">
        <v>0</v>
      </c>
      <c r="AA140" s="149">
        <f>Z140*K140</f>
        <v>0</v>
      </c>
      <c r="AR140" s="21" t="s">
        <v>129</v>
      </c>
      <c r="AT140" s="21" t="s">
        <v>125</v>
      </c>
      <c r="AU140" s="21" t="s">
        <v>91</v>
      </c>
      <c r="AY140" s="21" t="s">
        <v>124</v>
      </c>
      <c r="BE140" s="105">
        <f>IF(U140="základní",N140,0)</f>
        <v>0</v>
      </c>
      <c r="BF140" s="105">
        <f>IF(U140="snížená",N140,0)</f>
        <v>0</v>
      </c>
      <c r="BG140" s="105">
        <f>IF(U140="zákl. přenesená",N140,0)</f>
        <v>0</v>
      </c>
      <c r="BH140" s="105">
        <f>IF(U140="sníž. přenesená",N140,0)</f>
        <v>0</v>
      </c>
      <c r="BI140" s="105">
        <f>IF(U140="nulová",N140,0)</f>
        <v>0</v>
      </c>
      <c r="BJ140" s="21" t="s">
        <v>78</v>
      </c>
      <c r="BK140" s="105">
        <f>ROUND(L140*K140,2)</f>
        <v>0</v>
      </c>
      <c r="BL140" s="21" t="s">
        <v>129</v>
      </c>
      <c r="BM140" s="21" t="s">
        <v>551</v>
      </c>
    </row>
    <row r="141" spans="2:65" s="11" customFormat="1" ht="16.5" customHeight="1">
      <c r="B141" s="158"/>
      <c r="C141" s="159"/>
      <c r="D141" s="159"/>
      <c r="E141" s="160" t="s">
        <v>5</v>
      </c>
      <c r="F141" s="247" t="s">
        <v>552</v>
      </c>
      <c r="G141" s="248"/>
      <c r="H141" s="248"/>
      <c r="I141" s="248"/>
      <c r="J141" s="159"/>
      <c r="K141" s="160" t="s">
        <v>5</v>
      </c>
      <c r="L141" s="159"/>
      <c r="M141" s="159"/>
      <c r="N141" s="159"/>
      <c r="O141" s="159"/>
      <c r="P141" s="159"/>
      <c r="Q141" s="159"/>
      <c r="R141" s="161"/>
      <c r="T141" s="162"/>
      <c r="U141" s="159"/>
      <c r="V141" s="159"/>
      <c r="W141" s="159"/>
      <c r="X141" s="159"/>
      <c r="Y141" s="159"/>
      <c r="Z141" s="159"/>
      <c r="AA141" s="163"/>
      <c r="AT141" s="164" t="s">
        <v>132</v>
      </c>
      <c r="AU141" s="164" t="s">
        <v>91</v>
      </c>
      <c r="AV141" s="11" t="s">
        <v>78</v>
      </c>
      <c r="AW141" s="11" t="s">
        <v>29</v>
      </c>
      <c r="AX141" s="11" t="s">
        <v>70</v>
      </c>
      <c r="AY141" s="164" t="s">
        <v>124</v>
      </c>
    </row>
    <row r="142" spans="2:65" s="10" customFormat="1" ht="16.5" customHeight="1">
      <c r="B142" s="150"/>
      <c r="C142" s="151"/>
      <c r="D142" s="151"/>
      <c r="E142" s="152" t="s">
        <v>5</v>
      </c>
      <c r="F142" s="241" t="s">
        <v>553</v>
      </c>
      <c r="G142" s="242"/>
      <c r="H142" s="242"/>
      <c r="I142" s="242"/>
      <c r="J142" s="151"/>
      <c r="K142" s="153">
        <v>227.42400000000001</v>
      </c>
      <c r="L142" s="151"/>
      <c r="M142" s="151"/>
      <c r="N142" s="151"/>
      <c r="O142" s="151"/>
      <c r="P142" s="151"/>
      <c r="Q142" s="151"/>
      <c r="R142" s="154"/>
      <c r="T142" s="155"/>
      <c r="U142" s="151"/>
      <c r="V142" s="151"/>
      <c r="W142" s="151"/>
      <c r="X142" s="151"/>
      <c r="Y142" s="151"/>
      <c r="Z142" s="151"/>
      <c r="AA142" s="156"/>
      <c r="AT142" s="157" t="s">
        <v>132</v>
      </c>
      <c r="AU142" s="157" t="s">
        <v>91</v>
      </c>
      <c r="AV142" s="10" t="s">
        <v>91</v>
      </c>
      <c r="AW142" s="10" t="s">
        <v>29</v>
      </c>
      <c r="AX142" s="10" t="s">
        <v>70</v>
      </c>
      <c r="AY142" s="157" t="s">
        <v>124</v>
      </c>
    </row>
    <row r="143" spans="2:65" s="11" customFormat="1" ht="25.5" customHeight="1">
      <c r="B143" s="158"/>
      <c r="C143" s="159"/>
      <c r="D143" s="159"/>
      <c r="E143" s="160" t="s">
        <v>5</v>
      </c>
      <c r="F143" s="239" t="s">
        <v>554</v>
      </c>
      <c r="G143" s="240"/>
      <c r="H143" s="240"/>
      <c r="I143" s="240"/>
      <c r="J143" s="159"/>
      <c r="K143" s="160" t="s">
        <v>5</v>
      </c>
      <c r="L143" s="159"/>
      <c r="M143" s="159"/>
      <c r="N143" s="159"/>
      <c r="O143" s="159"/>
      <c r="P143" s="159"/>
      <c r="Q143" s="159"/>
      <c r="R143" s="161"/>
      <c r="T143" s="162"/>
      <c r="U143" s="159"/>
      <c r="V143" s="159"/>
      <c r="W143" s="159"/>
      <c r="X143" s="159"/>
      <c r="Y143" s="159"/>
      <c r="Z143" s="159"/>
      <c r="AA143" s="163"/>
      <c r="AT143" s="164" t="s">
        <v>132</v>
      </c>
      <c r="AU143" s="164" t="s">
        <v>91</v>
      </c>
      <c r="AV143" s="11" t="s">
        <v>78</v>
      </c>
      <c r="AW143" s="11" t="s">
        <v>29</v>
      </c>
      <c r="AX143" s="11" t="s">
        <v>70</v>
      </c>
      <c r="AY143" s="164" t="s">
        <v>124</v>
      </c>
    </row>
    <row r="144" spans="2:65" s="10" customFormat="1" ht="16.5" customHeight="1">
      <c r="B144" s="150"/>
      <c r="C144" s="151"/>
      <c r="D144" s="151"/>
      <c r="E144" s="152" t="s">
        <v>5</v>
      </c>
      <c r="F144" s="241" t="s">
        <v>555</v>
      </c>
      <c r="G144" s="242"/>
      <c r="H144" s="242"/>
      <c r="I144" s="242"/>
      <c r="J144" s="151"/>
      <c r="K144" s="153">
        <v>16.2</v>
      </c>
      <c r="L144" s="151"/>
      <c r="M144" s="151"/>
      <c r="N144" s="151"/>
      <c r="O144" s="151"/>
      <c r="P144" s="151"/>
      <c r="Q144" s="151"/>
      <c r="R144" s="154"/>
      <c r="T144" s="155"/>
      <c r="U144" s="151"/>
      <c r="V144" s="151"/>
      <c r="W144" s="151"/>
      <c r="X144" s="151"/>
      <c r="Y144" s="151"/>
      <c r="Z144" s="151"/>
      <c r="AA144" s="156"/>
      <c r="AT144" s="157" t="s">
        <v>132</v>
      </c>
      <c r="AU144" s="157" t="s">
        <v>91</v>
      </c>
      <c r="AV144" s="10" t="s">
        <v>91</v>
      </c>
      <c r="AW144" s="10" t="s">
        <v>29</v>
      </c>
      <c r="AX144" s="10" t="s">
        <v>70</v>
      </c>
      <c r="AY144" s="157" t="s">
        <v>124</v>
      </c>
    </row>
    <row r="145" spans="2:51" s="11" customFormat="1" ht="16.5" customHeight="1">
      <c r="B145" s="158"/>
      <c r="C145" s="159"/>
      <c r="D145" s="159"/>
      <c r="E145" s="160" t="s">
        <v>5</v>
      </c>
      <c r="F145" s="239" t="s">
        <v>176</v>
      </c>
      <c r="G145" s="240"/>
      <c r="H145" s="240"/>
      <c r="I145" s="240"/>
      <c r="J145" s="159"/>
      <c r="K145" s="160" t="s">
        <v>5</v>
      </c>
      <c r="L145" s="159"/>
      <c r="M145" s="159"/>
      <c r="N145" s="159"/>
      <c r="O145" s="159"/>
      <c r="P145" s="159"/>
      <c r="Q145" s="159"/>
      <c r="R145" s="161"/>
      <c r="T145" s="162"/>
      <c r="U145" s="159"/>
      <c r="V145" s="159"/>
      <c r="W145" s="159"/>
      <c r="X145" s="159"/>
      <c r="Y145" s="159"/>
      <c r="Z145" s="159"/>
      <c r="AA145" s="163"/>
      <c r="AT145" s="164" t="s">
        <v>132</v>
      </c>
      <c r="AU145" s="164" t="s">
        <v>91</v>
      </c>
      <c r="AV145" s="11" t="s">
        <v>78</v>
      </c>
      <c r="AW145" s="11" t="s">
        <v>29</v>
      </c>
      <c r="AX145" s="11" t="s">
        <v>70</v>
      </c>
      <c r="AY145" s="164" t="s">
        <v>124</v>
      </c>
    </row>
    <row r="146" spans="2:51" s="11" customFormat="1" ht="16.5" customHeight="1">
      <c r="B146" s="158"/>
      <c r="C146" s="159"/>
      <c r="D146" s="159"/>
      <c r="E146" s="160" t="s">
        <v>5</v>
      </c>
      <c r="F146" s="239" t="s">
        <v>177</v>
      </c>
      <c r="G146" s="240"/>
      <c r="H146" s="240"/>
      <c r="I146" s="240"/>
      <c r="J146" s="159"/>
      <c r="K146" s="160" t="s">
        <v>5</v>
      </c>
      <c r="L146" s="159"/>
      <c r="M146" s="159"/>
      <c r="N146" s="159"/>
      <c r="O146" s="159"/>
      <c r="P146" s="159"/>
      <c r="Q146" s="159"/>
      <c r="R146" s="161"/>
      <c r="T146" s="162"/>
      <c r="U146" s="159"/>
      <c r="V146" s="159"/>
      <c r="W146" s="159"/>
      <c r="X146" s="159"/>
      <c r="Y146" s="159"/>
      <c r="Z146" s="159"/>
      <c r="AA146" s="163"/>
      <c r="AT146" s="164" t="s">
        <v>132</v>
      </c>
      <c r="AU146" s="164" t="s">
        <v>91</v>
      </c>
      <c r="AV146" s="11" t="s">
        <v>78</v>
      </c>
      <c r="AW146" s="11" t="s">
        <v>29</v>
      </c>
      <c r="AX146" s="11" t="s">
        <v>70</v>
      </c>
      <c r="AY146" s="164" t="s">
        <v>124</v>
      </c>
    </row>
    <row r="147" spans="2:51" s="10" customFormat="1" ht="16.5" customHeight="1">
      <c r="B147" s="150"/>
      <c r="C147" s="151"/>
      <c r="D147" s="151"/>
      <c r="E147" s="152" t="s">
        <v>5</v>
      </c>
      <c r="F147" s="241" t="s">
        <v>556</v>
      </c>
      <c r="G147" s="242"/>
      <c r="H147" s="242"/>
      <c r="I147" s="242"/>
      <c r="J147" s="151"/>
      <c r="K147" s="153">
        <v>-0.13</v>
      </c>
      <c r="L147" s="151"/>
      <c r="M147" s="151"/>
      <c r="N147" s="151"/>
      <c r="O147" s="151"/>
      <c r="P147" s="151"/>
      <c r="Q147" s="151"/>
      <c r="R147" s="154"/>
      <c r="T147" s="155"/>
      <c r="U147" s="151"/>
      <c r="V147" s="151"/>
      <c r="W147" s="151"/>
      <c r="X147" s="151"/>
      <c r="Y147" s="151"/>
      <c r="Z147" s="151"/>
      <c r="AA147" s="156"/>
      <c r="AT147" s="157" t="s">
        <v>132</v>
      </c>
      <c r="AU147" s="157" t="s">
        <v>91</v>
      </c>
      <c r="AV147" s="10" t="s">
        <v>91</v>
      </c>
      <c r="AW147" s="10" t="s">
        <v>29</v>
      </c>
      <c r="AX147" s="10" t="s">
        <v>70</v>
      </c>
      <c r="AY147" s="157" t="s">
        <v>124</v>
      </c>
    </row>
    <row r="148" spans="2:51" s="11" customFormat="1" ht="16.5" customHeight="1">
      <c r="B148" s="158"/>
      <c r="C148" s="159"/>
      <c r="D148" s="159"/>
      <c r="E148" s="160" t="s">
        <v>5</v>
      </c>
      <c r="F148" s="239" t="s">
        <v>557</v>
      </c>
      <c r="G148" s="240"/>
      <c r="H148" s="240"/>
      <c r="I148" s="240"/>
      <c r="J148" s="159"/>
      <c r="K148" s="160" t="s">
        <v>5</v>
      </c>
      <c r="L148" s="159"/>
      <c r="M148" s="159"/>
      <c r="N148" s="159"/>
      <c r="O148" s="159"/>
      <c r="P148" s="159"/>
      <c r="Q148" s="159"/>
      <c r="R148" s="161"/>
      <c r="T148" s="162"/>
      <c r="U148" s="159"/>
      <c r="V148" s="159"/>
      <c r="W148" s="159"/>
      <c r="X148" s="159"/>
      <c r="Y148" s="159"/>
      <c r="Z148" s="159"/>
      <c r="AA148" s="163"/>
      <c r="AT148" s="164" t="s">
        <v>132</v>
      </c>
      <c r="AU148" s="164" t="s">
        <v>91</v>
      </c>
      <c r="AV148" s="11" t="s">
        <v>78</v>
      </c>
      <c r="AW148" s="11" t="s">
        <v>29</v>
      </c>
      <c r="AX148" s="11" t="s">
        <v>70</v>
      </c>
      <c r="AY148" s="164" t="s">
        <v>124</v>
      </c>
    </row>
    <row r="149" spans="2:51" s="10" customFormat="1" ht="16.5" customHeight="1">
      <c r="B149" s="150"/>
      <c r="C149" s="151"/>
      <c r="D149" s="151"/>
      <c r="E149" s="152" t="s">
        <v>5</v>
      </c>
      <c r="F149" s="241" t="s">
        <v>558</v>
      </c>
      <c r="G149" s="242"/>
      <c r="H149" s="242"/>
      <c r="I149" s="242"/>
      <c r="J149" s="151"/>
      <c r="K149" s="153">
        <v>-7.1999999999999995E-2</v>
      </c>
      <c r="L149" s="151"/>
      <c r="M149" s="151"/>
      <c r="N149" s="151"/>
      <c r="O149" s="151"/>
      <c r="P149" s="151"/>
      <c r="Q149" s="151"/>
      <c r="R149" s="154"/>
      <c r="T149" s="155"/>
      <c r="U149" s="151"/>
      <c r="V149" s="151"/>
      <c r="W149" s="151"/>
      <c r="X149" s="151"/>
      <c r="Y149" s="151"/>
      <c r="Z149" s="151"/>
      <c r="AA149" s="156"/>
      <c r="AT149" s="157" t="s">
        <v>132</v>
      </c>
      <c r="AU149" s="157" t="s">
        <v>91</v>
      </c>
      <c r="AV149" s="10" t="s">
        <v>91</v>
      </c>
      <c r="AW149" s="10" t="s">
        <v>29</v>
      </c>
      <c r="AX149" s="10" t="s">
        <v>70</v>
      </c>
      <c r="AY149" s="157" t="s">
        <v>124</v>
      </c>
    </row>
    <row r="150" spans="2:51" s="11" customFormat="1" ht="16.5" customHeight="1">
      <c r="B150" s="158"/>
      <c r="C150" s="159"/>
      <c r="D150" s="159"/>
      <c r="E150" s="160" t="s">
        <v>5</v>
      </c>
      <c r="F150" s="239" t="s">
        <v>179</v>
      </c>
      <c r="G150" s="240"/>
      <c r="H150" s="240"/>
      <c r="I150" s="240"/>
      <c r="J150" s="159"/>
      <c r="K150" s="160" t="s">
        <v>5</v>
      </c>
      <c r="L150" s="159"/>
      <c r="M150" s="159"/>
      <c r="N150" s="159"/>
      <c r="O150" s="159"/>
      <c r="P150" s="159"/>
      <c r="Q150" s="159"/>
      <c r="R150" s="161"/>
      <c r="T150" s="162"/>
      <c r="U150" s="159"/>
      <c r="V150" s="159"/>
      <c r="W150" s="159"/>
      <c r="X150" s="159"/>
      <c r="Y150" s="159"/>
      <c r="Z150" s="159"/>
      <c r="AA150" s="163"/>
      <c r="AT150" s="164" t="s">
        <v>132</v>
      </c>
      <c r="AU150" s="164" t="s">
        <v>91</v>
      </c>
      <c r="AV150" s="11" t="s">
        <v>78</v>
      </c>
      <c r="AW150" s="11" t="s">
        <v>29</v>
      </c>
      <c r="AX150" s="11" t="s">
        <v>70</v>
      </c>
      <c r="AY150" s="164" t="s">
        <v>124</v>
      </c>
    </row>
    <row r="151" spans="2:51" s="10" customFormat="1" ht="16.5" customHeight="1">
      <c r="B151" s="150"/>
      <c r="C151" s="151"/>
      <c r="D151" s="151"/>
      <c r="E151" s="152" t="s">
        <v>5</v>
      </c>
      <c r="F151" s="241" t="s">
        <v>559</v>
      </c>
      <c r="G151" s="242"/>
      <c r="H151" s="242"/>
      <c r="I151" s="242"/>
      <c r="J151" s="151"/>
      <c r="K151" s="153">
        <v>-4.0919999999999996</v>
      </c>
      <c r="L151" s="151"/>
      <c r="M151" s="151"/>
      <c r="N151" s="151"/>
      <c r="O151" s="151"/>
      <c r="P151" s="151"/>
      <c r="Q151" s="151"/>
      <c r="R151" s="154"/>
      <c r="T151" s="155"/>
      <c r="U151" s="151"/>
      <c r="V151" s="151"/>
      <c r="W151" s="151"/>
      <c r="X151" s="151"/>
      <c r="Y151" s="151"/>
      <c r="Z151" s="151"/>
      <c r="AA151" s="156"/>
      <c r="AT151" s="157" t="s">
        <v>132</v>
      </c>
      <c r="AU151" s="157" t="s">
        <v>91</v>
      </c>
      <c r="AV151" s="10" t="s">
        <v>91</v>
      </c>
      <c r="AW151" s="10" t="s">
        <v>29</v>
      </c>
      <c r="AX151" s="10" t="s">
        <v>70</v>
      </c>
      <c r="AY151" s="157" t="s">
        <v>124</v>
      </c>
    </row>
    <row r="152" spans="2:51" s="11" customFormat="1" ht="16.5" customHeight="1">
      <c r="B152" s="158"/>
      <c r="C152" s="159"/>
      <c r="D152" s="159"/>
      <c r="E152" s="160" t="s">
        <v>5</v>
      </c>
      <c r="F152" s="239" t="s">
        <v>181</v>
      </c>
      <c r="G152" s="240"/>
      <c r="H152" s="240"/>
      <c r="I152" s="240"/>
      <c r="J152" s="159"/>
      <c r="K152" s="160" t="s">
        <v>5</v>
      </c>
      <c r="L152" s="159"/>
      <c r="M152" s="159"/>
      <c r="N152" s="159"/>
      <c r="O152" s="159"/>
      <c r="P152" s="159"/>
      <c r="Q152" s="159"/>
      <c r="R152" s="161"/>
      <c r="T152" s="162"/>
      <c r="U152" s="159"/>
      <c r="V152" s="159"/>
      <c r="W152" s="159"/>
      <c r="X152" s="159"/>
      <c r="Y152" s="159"/>
      <c r="Z152" s="159"/>
      <c r="AA152" s="163"/>
      <c r="AT152" s="164" t="s">
        <v>132</v>
      </c>
      <c r="AU152" s="164" t="s">
        <v>91</v>
      </c>
      <c r="AV152" s="11" t="s">
        <v>78</v>
      </c>
      <c r="AW152" s="11" t="s">
        <v>29</v>
      </c>
      <c r="AX152" s="11" t="s">
        <v>70</v>
      </c>
      <c r="AY152" s="164" t="s">
        <v>124</v>
      </c>
    </row>
    <row r="153" spans="2:51" s="10" customFormat="1" ht="16.5" customHeight="1">
      <c r="B153" s="150"/>
      <c r="C153" s="151"/>
      <c r="D153" s="151"/>
      <c r="E153" s="152" t="s">
        <v>5</v>
      </c>
      <c r="F153" s="241" t="s">
        <v>560</v>
      </c>
      <c r="G153" s="242"/>
      <c r="H153" s="242"/>
      <c r="I153" s="242"/>
      <c r="J153" s="151"/>
      <c r="K153" s="153">
        <v>-0.67200000000000004</v>
      </c>
      <c r="L153" s="151"/>
      <c r="M153" s="151"/>
      <c r="N153" s="151"/>
      <c r="O153" s="151"/>
      <c r="P153" s="151"/>
      <c r="Q153" s="151"/>
      <c r="R153" s="154"/>
      <c r="T153" s="155"/>
      <c r="U153" s="151"/>
      <c r="V153" s="151"/>
      <c r="W153" s="151"/>
      <c r="X153" s="151"/>
      <c r="Y153" s="151"/>
      <c r="Z153" s="151"/>
      <c r="AA153" s="156"/>
      <c r="AT153" s="157" t="s">
        <v>132</v>
      </c>
      <c r="AU153" s="157" t="s">
        <v>91</v>
      </c>
      <c r="AV153" s="10" t="s">
        <v>91</v>
      </c>
      <c r="AW153" s="10" t="s">
        <v>29</v>
      </c>
      <c r="AX153" s="10" t="s">
        <v>70</v>
      </c>
      <c r="AY153" s="157" t="s">
        <v>124</v>
      </c>
    </row>
    <row r="154" spans="2:51" s="11" customFormat="1" ht="16.5" customHeight="1">
      <c r="B154" s="158"/>
      <c r="C154" s="159"/>
      <c r="D154" s="159"/>
      <c r="E154" s="160" t="s">
        <v>5</v>
      </c>
      <c r="F154" s="239" t="s">
        <v>183</v>
      </c>
      <c r="G154" s="240"/>
      <c r="H154" s="240"/>
      <c r="I154" s="240"/>
      <c r="J154" s="159"/>
      <c r="K154" s="160" t="s">
        <v>5</v>
      </c>
      <c r="L154" s="159"/>
      <c r="M154" s="159"/>
      <c r="N154" s="159"/>
      <c r="O154" s="159"/>
      <c r="P154" s="159"/>
      <c r="Q154" s="159"/>
      <c r="R154" s="161"/>
      <c r="T154" s="162"/>
      <c r="U154" s="159"/>
      <c r="V154" s="159"/>
      <c r="W154" s="159"/>
      <c r="X154" s="159"/>
      <c r="Y154" s="159"/>
      <c r="Z154" s="159"/>
      <c r="AA154" s="163"/>
      <c r="AT154" s="164" t="s">
        <v>132</v>
      </c>
      <c r="AU154" s="164" t="s">
        <v>91</v>
      </c>
      <c r="AV154" s="11" t="s">
        <v>78</v>
      </c>
      <c r="AW154" s="11" t="s">
        <v>29</v>
      </c>
      <c r="AX154" s="11" t="s">
        <v>70</v>
      </c>
      <c r="AY154" s="164" t="s">
        <v>124</v>
      </c>
    </row>
    <row r="155" spans="2:51" s="10" customFormat="1" ht="16.5" customHeight="1">
      <c r="B155" s="150"/>
      <c r="C155" s="151"/>
      <c r="D155" s="151"/>
      <c r="E155" s="152" t="s">
        <v>5</v>
      </c>
      <c r="F155" s="241" t="s">
        <v>561</v>
      </c>
      <c r="G155" s="242"/>
      <c r="H155" s="242"/>
      <c r="I155" s="242"/>
      <c r="J155" s="151"/>
      <c r="K155" s="153">
        <v>-13.64</v>
      </c>
      <c r="L155" s="151"/>
      <c r="M155" s="151"/>
      <c r="N155" s="151"/>
      <c r="O155" s="151"/>
      <c r="P155" s="151"/>
      <c r="Q155" s="151"/>
      <c r="R155" s="154"/>
      <c r="T155" s="155"/>
      <c r="U155" s="151"/>
      <c r="V155" s="151"/>
      <c r="W155" s="151"/>
      <c r="X155" s="151"/>
      <c r="Y155" s="151"/>
      <c r="Z155" s="151"/>
      <c r="AA155" s="156"/>
      <c r="AT155" s="157" t="s">
        <v>132</v>
      </c>
      <c r="AU155" s="157" t="s">
        <v>91</v>
      </c>
      <c r="AV155" s="10" t="s">
        <v>91</v>
      </c>
      <c r="AW155" s="10" t="s">
        <v>29</v>
      </c>
      <c r="AX155" s="10" t="s">
        <v>70</v>
      </c>
      <c r="AY155" s="157" t="s">
        <v>124</v>
      </c>
    </row>
    <row r="156" spans="2:51" s="11" customFormat="1" ht="16.5" customHeight="1">
      <c r="B156" s="158"/>
      <c r="C156" s="159"/>
      <c r="D156" s="159"/>
      <c r="E156" s="160" t="s">
        <v>5</v>
      </c>
      <c r="F156" s="239" t="s">
        <v>185</v>
      </c>
      <c r="G156" s="240"/>
      <c r="H156" s="240"/>
      <c r="I156" s="240"/>
      <c r="J156" s="159"/>
      <c r="K156" s="160" t="s">
        <v>5</v>
      </c>
      <c r="L156" s="159"/>
      <c r="M156" s="159"/>
      <c r="N156" s="159"/>
      <c r="O156" s="159"/>
      <c r="P156" s="159"/>
      <c r="Q156" s="159"/>
      <c r="R156" s="161"/>
      <c r="T156" s="162"/>
      <c r="U156" s="159"/>
      <c r="V156" s="159"/>
      <c r="W156" s="159"/>
      <c r="X156" s="159"/>
      <c r="Y156" s="159"/>
      <c r="Z156" s="159"/>
      <c r="AA156" s="163"/>
      <c r="AT156" s="164" t="s">
        <v>132</v>
      </c>
      <c r="AU156" s="164" t="s">
        <v>91</v>
      </c>
      <c r="AV156" s="11" t="s">
        <v>78</v>
      </c>
      <c r="AW156" s="11" t="s">
        <v>29</v>
      </c>
      <c r="AX156" s="11" t="s">
        <v>70</v>
      </c>
      <c r="AY156" s="164" t="s">
        <v>124</v>
      </c>
    </row>
    <row r="157" spans="2:51" s="10" customFormat="1" ht="16.5" customHeight="1">
      <c r="B157" s="150"/>
      <c r="C157" s="151"/>
      <c r="D157" s="151"/>
      <c r="E157" s="152" t="s">
        <v>5</v>
      </c>
      <c r="F157" s="241" t="s">
        <v>562</v>
      </c>
      <c r="G157" s="242"/>
      <c r="H157" s="242"/>
      <c r="I157" s="242"/>
      <c r="J157" s="151"/>
      <c r="K157" s="153">
        <v>-21.238</v>
      </c>
      <c r="L157" s="151"/>
      <c r="M157" s="151"/>
      <c r="N157" s="151"/>
      <c r="O157" s="151"/>
      <c r="P157" s="151"/>
      <c r="Q157" s="151"/>
      <c r="R157" s="154"/>
      <c r="T157" s="155"/>
      <c r="U157" s="151"/>
      <c r="V157" s="151"/>
      <c r="W157" s="151"/>
      <c r="X157" s="151"/>
      <c r="Y157" s="151"/>
      <c r="Z157" s="151"/>
      <c r="AA157" s="156"/>
      <c r="AT157" s="157" t="s">
        <v>132</v>
      </c>
      <c r="AU157" s="157" t="s">
        <v>91</v>
      </c>
      <c r="AV157" s="10" t="s">
        <v>91</v>
      </c>
      <c r="AW157" s="10" t="s">
        <v>29</v>
      </c>
      <c r="AX157" s="10" t="s">
        <v>70</v>
      </c>
      <c r="AY157" s="157" t="s">
        <v>124</v>
      </c>
    </row>
    <row r="158" spans="2:51" s="12" customFormat="1" ht="16.5" customHeight="1">
      <c r="B158" s="165"/>
      <c r="C158" s="166"/>
      <c r="D158" s="166"/>
      <c r="E158" s="167" t="s">
        <v>5</v>
      </c>
      <c r="F158" s="243" t="s">
        <v>187</v>
      </c>
      <c r="G158" s="244"/>
      <c r="H158" s="244"/>
      <c r="I158" s="244"/>
      <c r="J158" s="166"/>
      <c r="K158" s="168">
        <v>203.78</v>
      </c>
      <c r="L158" s="166"/>
      <c r="M158" s="166"/>
      <c r="N158" s="166"/>
      <c r="O158" s="166"/>
      <c r="P158" s="166"/>
      <c r="Q158" s="166"/>
      <c r="R158" s="169"/>
      <c r="T158" s="170"/>
      <c r="U158" s="166"/>
      <c r="V158" s="166"/>
      <c r="W158" s="166"/>
      <c r="X158" s="166"/>
      <c r="Y158" s="166"/>
      <c r="Z158" s="166"/>
      <c r="AA158" s="171"/>
      <c r="AT158" s="172" t="s">
        <v>132</v>
      </c>
      <c r="AU158" s="172" t="s">
        <v>91</v>
      </c>
      <c r="AV158" s="12" t="s">
        <v>129</v>
      </c>
      <c r="AW158" s="12" t="s">
        <v>29</v>
      </c>
      <c r="AX158" s="12" t="s">
        <v>70</v>
      </c>
      <c r="AY158" s="172" t="s">
        <v>124</v>
      </c>
    </row>
    <row r="159" spans="2:51" s="11" customFormat="1" ht="16.5" customHeight="1">
      <c r="B159" s="158"/>
      <c r="C159" s="159"/>
      <c r="D159" s="159"/>
      <c r="E159" s="160" t="s">
        <v>5</v>
      </c>
      <c r="F159" s="239" t="s">
        <v>188</v>
      </c>
      <c r="G159" s="240"/>
      <c r="H159" s="240"/>
      <c r="I159" s="240"/>
      <c r="J159" s="159"/>
      <c r="K159" s="160" t="s">
        <v>5</v>
      </c>
      <c r="L159" s="159"/>
      <c r="M159" s="159"/>
      <c r="N159" s="159"/>
      <c r="O159" s="159"/>
      <c r="P159" s="159"/>
      <c r="Q159" s="159"/>
      <c r="R159" s="161"/>
      <c r="T159" s="162"/>
      <c r="U159" s="159"/>
      <c r="V159" s="159"/>
      <c r="W159" s="159"/>
      <c r="X159" s="159"/>
      <c r="Y159" s="159"/>
      <c r="Z159" s="159"/>
      <c r="AA159" s="163"/>
      <c r="AT159" s="164" t="s">
        <v>132</v>
      </c>
      <c r="AU159" s="164" t="s">
        <v>91</v>
      </c>
      <c r="AV159" s="11" t="s">
        <v>78</v>
      </c>
      <c r="AW159" s="11" t="s">
        <v>29</v>
      </c>
      <c r="AX159" s="11" t="s">
        <v>70</v>
      </c>
      <c r="AY159" s="164" t="s">
        <v>124</v>
      </c>
    </row>
    <row r="160" spans="2:51" s="10" customFormat="1" ht="16.5" customHeight="1">
      <c r="B160" s="150"/>
      <c r="C160" s="151"/>
      <c r="D160" s="151"/>
      <c r="E160" s="152" t="s">
        <v>5</v>
      </c>
      <c r="F160" s="241" t="s">
        <v>563</v>
      </c>
      <c r="G160" s="242"/>
      <c r="H160" s="242"/>
      <c r="I160" s="242"/>
      <c r="J160" s="151"/>
      <c r="K160" s="153">
        <v>101.89</v>
      </c>
      <c r="L160" s="151"/>
      <c r="M160" s="151"/>
      <c r="N160" s="151"/>
      <c r="O160" s="151"/>
      <c r="P160" s="151"/>
      <c r="Q160" s="151"/>
      <c r="R160" s="154"/>
      <c r="T160" s="155"/>
      <c r="U160" s="151"/>
      <c r="V160" s="151"/>
      <c r="W160" s="151"/>
      <c r="X160" s="151"/>
      <c r="Y160" s="151"/>
      <c r="Z160" s="151"/>
      <c r="AA160" s="156"/>
      <c r="AT160" s="157" t="s">
        <v>132</v>
      </c>
      <c r="AU160" s="157" t="s">
        <v>91</v>
      </c>
      <c r="AV160" s="10" t="s">
        <v>91</v>
      </c>
      <c r="AW160" s="10" t="s">
        <v>29</v>
      </c>
      <c r="AX160" s="10" t="s">
        <v>78</v>
      </c>
      <c r="AY160" s="157" t="s">
        <v>124</v>
      </c>
    </row>
    <row r="161" spans="2:65" s="1" customFormat="1" ht="25.5" customHeight="1">
      <c r="B161" s="123"/>
      <c r="C161" s="143" t="s">
        <v>201</v>
      </c>
      <c r="D161" s="143" t="s">
        <v>125</v>
      </c>
      <c r="E161" s="144" t="s">
        <v>191</v>
      </c>
      <c r="F161" s="223" t="s">
        <v>192</v>
      </c>
      <c r="G161" s="223"/>
      <c r="H161" s="223"/>
      <c r="I161" s="223"/>
      <c r="J161" s="145" t="s">
        <v>162</v>
      </c>
      <c r="K161" s="146">
        <v>50.945</v>
      </c>
      <c r="L161" s="224">
        <v>0</v>
      </c>
      <c r="M161" s="224"/>
      <c r="N161" s="225">
        <f>ROUND(L161*K161,2)</f>
        <v>0</v>
      </c>
      <c r="O161" s="225"/>
      <c r="P161" s="225"/>
      <c r="Q161" s="225"/>
      <c r="R161" s="124"/>
      <c r="T161" s="147" t="s">
        <v>5</v>
      </c>
      <c r="U161" s="46" t="s">
        <v>35</v>
      </c>
      <c r="V161" s="38"/>
      <c r="W161" s="148">
        <f>V161*K161</f>
        <v>0</v>
      </c>
      <c r="X161" s="148">
        <v>0</v>
      </c>
      <c r="Y161" s="148">
        <f>X161*K161</f>
        <v>0</v>
      </c>
      <c r="Z161" s="148">
        <v>0</v>
      </c>
      <c r="AA161" s="149">
        <f>Z161*K161</f>
        <v>0</v>
      </c>
      <c r="AR161" s="21" t="s">
        <v>129</v>
      </c>
      <c r="AT161" s="21" t="s">
        <v>125</v>
      </c>
      <c r="AU161" s="21" t="s">
        <v>91</v>
      </c>
      <c r="AY161" s="21" t="s">
        <v>124</v>
      </c>
      <c r="BE161" s="105">
        <f>IF(U161="základní",N161,0)</f>
        <v>0</v>
      </c>
      <c r="BF161" s="105">
        <f>IF(U161="snížená",N161,0)</f>
        <v>0</v>
      </c>
      <c r="BG161" s="105">
        <f>IF(U161="zákl. přenesená",N161,0)</f>
        <v>0</v>
      </c>
      <c r="BH161" s="105">
        <f>IF(U161="sníž. přenesená",N161,0)</f>
        <v>0</v>
      </c>
      <c r="BI161" s="105">
        <f>IF(U161="nulová",N161,0)</f>
        <v>0</v>
      </c>
      <c r="BJ161" s="21" t="s">
        <v>78</v>
      </c>
      <c r="BK161" s="105">
        <f>ROUND(L161*K161,2)</f>
        <v>0</v>
      </c>
      <c r="BL161" s="21" t="s">
        <v>129</v>
      </c>
      <c r="BM161" s="21" t="s">
        <v>564</v>
      </c>
    </row>
    <row r="162" spans="2:65" s="10" customFormat="1" ht="16.5" customHeight="1">
      <c r="B162" s="150"/>
      <c r="C162" s="151"/>
      <c r="D162" s="151"/>
      <c r="E162" s="152" t="s">
        <v>5</v>
      </c>
      <c r="F162" s="237" t="s">
        <v>565</v>
      </c>
      <c r="G162" s="238"/>
      <c r="H162" s="238"/>
      <c r="I162" s="238"/>
      <c r="J162" s="151"/>
      <c r="K162" s="153">
        <v>50.945</v>
      </c>
      <c r="L162" s="151"/>
      <c r="M162" s="151"/>
      <c r="N162" s="151"/>
      <c r="O162" s="151"/>
      <c r="P162" s="151"/>
      <c r="Q162" s="151"/>
      <c r="R162" s="154"/>
      <c r="T162" s="155"/>
      <c r="U162" s="151"/>
      <c r="V162" s="151"/>
      <c r="W162" s="151"/>
      <c r="X162" s="151"/>
      <c r="Y162" s="151"/>
      <c r="Z162" s="151"/>
      <c r="AA162" s="156"/>
      <c r="AT162" s="157" t="s">
        <v>132</v>
      </c>
      <c r="AU162" s="157" t="s">
        <v>91</v>
      </c>
      <c r="AV162" s="10" t="s">
        <v>91</v>
      </c>
      <c r="AW162" s="10" t="s">
        <v>29</v>
      </c>
      <c r="AX162" s="10" t="s">
        <v>78</v>
      </c>
      <c r="AY162" s="157" t="s">
        <v>124</v>
      </c>
    </row>
    <row r="163" spans="2:65" s="1" customFormat="1" ht="25.5" customHeight="1">
      <c r="B163" s="123"/>
      <c r="C163" s="143" t="s">
        <v>206</v>
      </c>
      <c r="D163" s="143" t="s">
        <v>125</v>
      </c>
      <c r="E163" s="144" t="s">
        <v>196</v>
      </c>
      <c r="F163" s="223" t="s">
        <v>197</v>
      </c>
      <c r="G163" s="223"/>
      <c r="H163" s="223"/>
      <c r="I163" s="223"/>
      <c r="J163" s="145" t="s">
        <v>162</v>
      </c>
      <c r="K163" s="146">
        <v>91.700999999999993</v>
      </c>
      <c r="L163" s="224">
        <v>0</v>
      </c>
      <c r="M163" s="224"/>
      <c r="N163" s="225">
        <f>ROUND(L163*K163,2)</f>
        <v>0</v>
      </c>
      <c r="O163" s="225"/>
      <c r="P163" s="225"/>
      <c r="Q163" s="225"/>
      <c r="R163" s="124"/>
      <c r="T163" s="147" t="s">
        <v>5</v>
      </c>
      <c r="U163" s="46" t="s">
        <v>35</v>
      </c>
      <c r="V163" s="38"/>
      <c r="W163" s="148">
        <f>V163*K163</f>
        <v>0</v>
      </c>
      <c r="X163" s="148">
        <v>0</v>
      </c>
      <c r="Y163" s="148">
        <f>X163*K163</f>
        <v>0</v>
      </c>
      <c r="Z163" s="148">
        <v>0</v>
      </c>
      <c r="AA163" s="149">
        <f>Z163*K163</f>
        <v>0</v>
      </c>
      <c r="AR163" s="21" t="s">
        <v>129</v>
      </c>
      <c r="AT163" s="21" t="s">
        <v>125</v>
      </c>
      <c r="AU163" s="21" t="s">
        <v>91</v>
      </c>
      <c r="AY163" s="21" t="s">
        <v>124</v>
      </c>
      <c r="BE163" s="105">
        <f>IF(U163="základní",N163,0)</f>
        <v>0</v>
      </c>
      <c r="BF163" s="105">
        <f>IF(U163="snížená",N163,0)</f>
        <v>0</v>
      </c>
      <c r="BG163" s="105">
        <f>IF(U163="zákl. přenesená",N163,0)</f>
        <v>0</v>
      </c>
      <c r="BH163" s="105">
        <f>IF(U163="sníž. přenesená",N163,0)</f>
        <v>0</v>
      </c>
      <c r="BI163" s="105">
        <f>IF(U163="nulová",N163,0)</f>
        <v>0</v>
      </c>
      <c r="BJ163" s="21" t="s">
        <v>78</v>
      </c>
      <c r="BK163" s="105">
        <f>ROUND(L163*K163,2)</f>
        <v>0</v>
      </c>
      <c r="BL163" s="21" t="s">
        <v>129</v>
      </c>
      <c r="BM163" s="21" t="s">
        <v>566</v>
      </c>
    </row>
    <row r="164" spans="2:65" s="11" customFormat="1" ht="16.5" customHeight="1">
      <c r="B164" s="158"/>
      <c r="C164" s="159"/>
      <c r="D164" s="159"/>
      <c r="E164" s="160" t="s">
        <v>5</v>
      </c>
      <c r="F164" s="247" t="s">
        <v>199</v>
      </c>
      <c r="G164" s="248"/>
      <c r="H164" s="248"/>
      <c r="I164" s="248"/>
      <c r="J164" s="159"/>
      <c r="K164" s="160" t="s">
        <v>5</v>
      </c>
      <c r="L164" s="159"/>
      <c r="M164" s="159"/>
      <c r="N164" s="159"/>
      <c r="O164" s="159"/>
      <c r="P164" s="159"/>
      <c r="Q164" s="159"/>
      <c r="R164" s="161"/>
      <c r="T164" s="162"/>
      <c r="U164" s="159"/>
      <c r="V164" s="159"/>
      <c r="W164" s="159"/>
      <c r="X164" s="159"/>
      <c r="Y164" s="159"/>
      <c r="Z164" s="159"/>
      <c r="AA164" s="163"/>
      <c r="AT164" s="164" t="s">
        <v>132</v>
      </c>
      <c r="AU164" s="164" t="s">
        <v>91</v>
      </c>
      <c r="AV164" s="11" t="s">
        <v>78</v>
      </c>
      <c r="AW164" s="11" t="s">
        <v>29</v>
      </c>
      <c r="AX164" s="11" t="s">
        <v>70</v>
      </c>
      <c r="AY164" s="164" t="s">
        <v>124</v>
      </c>
    </row>
    <row r="165" spans="2:65" s="10" customFormat="1" ht="16.5" customHeight="1">
      <c r="B165" s="150"/>
      <c r="C165" s="151"/>
      <c r="D165" s="151"/>
      <c r="E165" s="152" t="s">
        <v>5</v>
      </c>
      <c r="F165" s="241" t="s">
        <v>567</v>
      </c>
      <c r="G165" s="242"/>
      <c r="H165" s="242"/>
      <c r="I165" s="242"/>
      <c r="J165" s="151"/>
      <c r="K165" s="153">
        <v>91.700999999999993</v>
      </c>
      <c r="L165" s="151"/>
      <c r="M165" s="151"/>
      <c r="N165" s="151"/>
      <c r="O165" s="151"/>
      <c r="P165" s="151"/>
      <c r="Q165" s="151"/>
      <c r="R165" s="154"/>
      <c r="T165" s="155"/>
      <c r="U165" s="151"/>
      <c r="V165" s="151"/>
      <c r="W165" s="151"/>
      <c r="X165" s="151"/>
      <c r="Y165" s="151"/>
      <c r="Z165" s="151"/>
      <c r="AA165" s="156"/>
      <c r="AT165" s="157" t="s">
        <v>132</v>
      </c>
      <c r="AU165" s="157" t="s">
        <v>91</v>
      </c>
      <c r="AV165" s="10" t="s">
        <v>91</v>
      </c>
      <c r="AW165" s="10" t="s">
        <v>29</v>
      </c>
      <c r="AX165" s="10" t="s">
        <v>78</v>
      </c>
      <c r="AY165" s="157" t="s">
        <v>124</v>
      </c>
    </row>
    <row r="166" spans="2:65" s="1" customFormat="1" ht="25.5" customHeight="1">
      <c r="B166" s="123"/>
      <c r="C166" s="143" t="s">
        <v>11</v>
      </c>
      <c r="D166" s="143" t="s">
        <v>125</v>
      </c>
      <c r="E166" s="144" t="s">
        <v>202</v>
      </c>
      <c r="F166" s="223" t="s">
        <v>203</v>
      </c>
      <c r="G166" s="223"/>
      <c r="H166" s="223"/>
      <c r="I166" s="223"/>
      <c r="J166" s="145" t="s">
        <v>162</v>
      </c>
      <c r="K166" s="146">
        <v>45.850999999999999</v>
      </c>
      <c r="L166" s="224">
        <v>0</v>
      </c>
      <c r="M166" s="224"/>
      <c r="N166" s="225">
        <f>ROUND(L166*K166,2)</f>
        <v>0</v>
      </c>
      <c r="O166" s="225"/>
      <c r="P166" s="225"/>
      <c r="Q166" s="225"/>
      <c r="R166" s="124"/>
      <c r="T166" s="147" t="s">
        <v>5</v>
      </c>
      <c r="U166" s="46" t="s">
        <v>35</v>
      </c>
      <c r="V166" s="38"/>
      <c r="W166" s="148">
        <f>V166*K166</f>
        <v>0</v>
      </c>
      <c r="X166" s="148">
        <v>0</v>
      </c>
      <c r="Y166" s="148">
        <f>X166*K166</f>
        <v>0</v>
      </c>
      <c r="Z166" s="148">
        <v>0</v>
      </c>
      <c r="AA166" s="149">
        <f>Z166*K166</f>
        <v>0</v>
      </c>
      <c r="AR166" s="21" t="s">
        <v>129</v>
      </c>
      <c r="AT166" s="21" t="s">
        <v>125</v>
      </c>
      <c r="AU166" s="21" t="s">
        <v>91</v>
      </c>
      <c r="AY166" s="21" t="s">
        <v>124</v>
      </c>
      <c r="BE166" s="105">
        <f>IF(U166="základní",N166,0)</f>
        <v>0</v>
      </c>
      <c r="BF166" s="105">
        <f>IF(U166="snížená",N166,0)</f>
        <v>0</v>
      </c>
      <c r="BG166" s="105">
        <f>IF(U166="zákl. přenesená",N166,0)</f>
        <v>0</v>
      </c>
      <c r="BH166" s="105">
        <f>IF(U166="sníž. přenesená",N166,0)</f>
        <v>0</v>
      </c>
      <c r="BI166" s="105">
        <f>IF(U166="nulová",N166,0)</f>
        <v>0</v>
      </c>
      <c r="BJ166" s="21" t="s">
        <v>78</v>
      </c>
      <c r="BK166" s="105">
        <f>ROUND(L166*K166,2)</f>
        <v>0</v>
      </c>
      <c r="BL166" s="21" t="s">
        <v>129</v>
      </c>
      <c r="BM166" s="21" t="s">
        <v>568</v>
      </c>
    </row>
    <row r="167" spans="2:65" s="10" customFormat="1" ht="16.5" customHeight="1">
      <c r="B167" s="150"/>
      <c r="C167" s="151"/>
      <c r="D167" s="151"/>
      <c r="E167" s="152" t="s">
        <v>5</v>
      </c>
      <c r="F167" s="237" t="s">
        <v>569</v>
      </c>
      <c r="G167" s="238"/>
      <c r="H167" s="238"/>
      <c r="I167" s="238"/>
      <c r="J167" s="151"/>
      <c r="K167" s="153">
        <v>45.850999999999999</v>
      </c>
      <c r="L167" s="151"/>
      <c r="M167" s="151"/>
      <c r="N167" s="151"/>
      <c r="O167" s="151"/>
      <c r="P167" s="151"/>
      <c r="Q167" s="151"/>
      <c r="R167" s="154"/>
      <c r="T167" s="155"/>
      <c r="U167" s="151"/>
      <c r="V167" s="151"/>
      <c r="W167" s="151"/>
      <c r="X167" s="151"/>
      <c r="Y167" s="151"/>
      <c r="Z167" s="151"/>
      <c r="AA167" s="156"/>
      <c r="AT167" s="157" t="s">
        <v>132</v>
      </c>
      <c r="AU167" s="157" t="s">
        <v>91</v>
      </c>
      <c r="AV167" s="10" t="s">
        <v>91</v>
      </c>
      <c r="AW167" s="10" t="s">
        <v>29</v>
      </c>
      <c r="AX167" s="10" t="s">
        <v>78</v>
      </c>
      <c r="AY167" s="157" t="s">
        <v>124</v>
      </c>
    </row>
    <row r="168" spans="2:65" s="1" customFormat="1" ht="25.5" customHeight="1">
      <c r="B168" s="123"/>
      <c r="C168" s="143" t="s">
        <v>220</v>
      </c>
      <c r="D168" s="143" t="s">
        <v>125</v>
      </c>
      <c r="E168" s="144" t="s">
        <v>207</v>
      </c>
      <c r="F168" s="223" t="s">
        <v>208</v>
      </c>
      <c r="G168" s="223"/>
      <c r="H168" s="223"/>
      <c r="I168" s="223"/>
      <c r="J168" s="145" t="s">
        <v>162</v>
      </c>
      <c r="K168" s="146">
        <v>10.189</v>
      </c>
      <c r="L168" s="224">
        <v>0</v>
      </c>
      <c r="M168" s="224"/>
      <c r="N168" s="225">
        <f>ROUND(L168*K168,2)</f>
        <v>0</v>
      </c>
      <c r="O168" s="225"/>
      <c r="P168" s="225"/>
      <c r="Q168" s="225"/>
      <c r="R168" s="124"/>
      <c r="T168" s="147" t="s">
        <v>5</v>
      </c>
      <c r="U168" s="46" t="s">
        <v>35</v>
      </c>
      <c r="V168" s="38"/>
      <c r="W168" s="148">
        <f>V168*K168</f>
        <v>0</v>
      </c>
      <c r="X168" s="148">
        <v>1.0460000000000001E-2</v>
      </c>
      <c r="Y168" s="148">
        <f>X168*K168</f>
        <v>0.10657694000000001</v>
      </c>
      <c r="Z168" s="148">
        <v>0</v>
      </c>
      <c r="AA168" s="149">
        <f>Z168*K168</f>
        <v>0</v>
      </c>
      <c r="AR168" s="21" t="s">
        <v>129</v>
      </c>
      <c r="AT168" s="21" t="s">
        <v>125</v>
      </c>
      <c r="AU168" s="21" t="s">
        <v>91</v>
      </c>
      <c r="AY168" s="21" t="s">
        <v>124</v>
      </c>
      <c r="BE168" s="105">
        <f>IF(U168="základní",N168,0)</f>
        <v>0</v>
      </c>
      <c r="BF168" s="105">
        <f>IF(U168="snížená",N168,0)</f>
        <v>0</v>
      </c>
      <c r="BG168" s="105">
        <f>IF(U168="zákl. přenesená",N168,0)</f>
        <v>0</v>
      </c>
      <c r="BH168" s="105">
        <f>IF(U168="sníž. přenesená",N168,0)</f>
        <v>0</v>
      </c>
      <c r="BI168" s="105">
        <f>IF(U168="nulová",N168,0)</f>
        <v>0</v>
      </c>
      <c r="BJ168" s="21" t="s">
        <v>78</v>
      </c>
      <c r="BK168" s="105">
        <f>ROUND(L168*K168,2)</f>
        <v>0</v>
      </c>
      <c r="BL168" s="21" t="s">
        <v>129</v>
      </c>
      <c r="BM168" s="21" t="s">
        <v>570</v>
      </c>
    </row>
    <row r="169" spans="2:65" s="11" customFormat="1" ht="16.5" customHeight="1">
      <c r="B169" s="158"/>
      <c r="C169" s="159"/>
      <c r="D169" s="159"/>
      <c r="E169" s="160" t="s">
        <v>5</v>
      </c>
      <c r="F169" s="247" t="s">
        <v>210</v>
      </c>
      <c r="G169" s="248"/>
      <c r="H169" s="248"/>
      <c r="I169" s="248"/>
      <c r="J169" s="159"/>
      <c r="K169" s="160" t="s">
        <v>5</v>
      </c>
      <c r="L169" s="159"/>
      <c r="M169" s="159"/>
      <c r="N169" s="159"/>
      <c r="O169" s="159"/>
      <c r="P169" s="159"/>
      <c r="Q169" s="159"/>
      <c r="R169" s="161"/>
      <c r="T169" s="162"/>
      <c r="U169" s="159"/>
      <c r="V169" s="159"/>
      <c r="W169" s="159"/>
      <c r="X169" s="159"/>
      <c r="Y169" s="159"/>
      <c r="Z169" s="159"/>
      <c r="AA169" s="163"/>
      <c r="AT169" s="164" t="s">
        <v>132</v>
      </c>
      <c r="AU169" s="164" t="s">
        <v>91</v>
      </c>
      <c r="AV169" s="11" t="s">
        <v>78</v>
      </c>
      <c r="AW169" s="11" t="s">
        <v>29</v>
      </c>
      <c r="AX169" s="11" t="s">
        <v>70</v>
      </c>
      <c r="AY169" s="164" t="s">
        <v>124</v>
      </c>
    </row>
    <row r="170" spans="2:65" s="10" customFormat="1" ht="16.5" customHeight="1">
      <c r="B170" s="150"/>
      <c r="C170" s="151"/>
      <c r="D170" s="151"/>
      <c r="E170" s="152" t="s">
        <v>5</v>
      </c>
      <c r="F170" s="241" t="s">
        <v>571</v>
      </c>
      <c r="G170" s="242"/>
      <c r="H170" s="242"/>
      <c r="I170" s="242"/>
      <c r="J170" s="151"/>
      <c r="K170" s="153">
        <v>10.189</v>
      </c>
      <c r="L170" s="151"/>
      <c r="M170" s="151"/>
      <c r="N170" s="151"/>
      <c r="O170" s="151"/>
      <c r="P170" s="151"/>
      <c r="Q170" s="151"/>
      <c r="R170" s="154"/>
      <c r="T170" s="155"/>
      <c r="U170" s="151"/>
      <c r="V170" s="151"/>
      <c r="W170" s="151"/>
      <c r="X170" s="151"/>
      <c r="Y170" s="151"/>
      <c r="Z170" s="151"/>
      <c r="AA170" s="156"/>
      <c r="AT170" s="157" t="s">
        <v>132</v>
      </c>
      <c r="AU170" s="157" t="s">
        <v>91</v>
      </c>
      <c r="AV170" s="10" t="s">
        <v>91</v>
      </c>
      <c r="AW170" s="10" t="s">
        <v>29</v>
      </c>
      <c r="AX170" s="10" t="s">
        <v>78</v>
      </c>
      <c r="AY170" s="157" t="s">
        <v>124</v>
      </c>
    </row>
    <row r="171" spans="2:65" s="1" customFormat="1" ht="25.5" customHeight="1">
      <c r="B171" s="123"/>
      <c r="C171" s="143" t="s">
        <v>225</v>
      </c>
      <c r="D171" s="143" t="s">
        <v>125</v>
      </c>
      <c r="E171" s="144" t="s">
        <v>212</v>
      </c>
      <c r="F171" s="223" t="s">
        <v>213</v>
      </c>
      <c r="G171" s="223"/>
      <c r="H171" s="223"/>
      <c r="I171" s="223"/>
      <c r="J171" s="145" t="s">
        <v>162</v>
      </c>
      <c r="K171" s="146">
        <v>20</v>
      </c>
      <c r="L171" s="224">
        <v>0</v>
      </c>
      <c r="M171" s="224"/>
      <c r="N171" s="225">
        <f>ROUND(L171*K171,2)</f>
        <v>0</v>
      </c>
      <c r="O171" s="225"/>
      <c r="P171" s="225"/>
      <c r="Q171" s="225"/>
      <c r="R171" s="124"/>
      <c r="T171" s="147" t="s">
        <v>5</v>
      </c>
      <c r="U171" s="46" t="s">
        <v>35</v>
      </c>
      <c r="V171" s="38"/>
      <c r="W171" s="148">
        <f>V171*K171</f>
        <v>0</v>
      </c>
      <c r="X171" s="148">
        <v>0</v>
      </c>
      <c r="Y171" s="148">
        <f>X171*K171</f>
        <v>0</v>
      </c>
      <c r="Z171" s="148">
        <v>0</v>
      </c>
      <c r="AA171" s="149">
        <f>Z171*K171</f>
        <v>0</v>
      </c>
      <c r="AR171" s="21" t="s">
        <v>129</v>
      </c>
      <c r="AT171" s="21" t="s">
        <v>125</v>
      </c>
      <c r="AU171" s="21" t="s">
        <v>91</v>
      </c>
      <c r="AY171" s="21" t="s">
        <v>124</v>
      </c>
      <c r="BE171" s="105">
        <f>IF(U171="základní",N171,0)</f>
        <v>0</v>
      </c>
      <c r="BF171" s="105">
        <f>IF(U171="snížená",N171,0)</f>
        <v>0</v>
      </c>
      <c r="BG171" s="105">
        <f>IF(U171="zákl. přenesená",N171,0)</f>
        <v>0</v>
      </c>
      <c r="BH171" s="105">
        <f>IF(U171="sníž. přenesená",N171,0)</f>
        <v>0</v>
      </c>
      <c r="BI171" s="105">
        <f>IF(U171="nulová",N171,0)</f>
        <v>0</v>
      </c>
      <c r="BJ171" s="21" t="s">
        <v>78</v>
      </c>
      <c r="BK171" s="105">
        <f>ROUND(L171*K171,2)</f>
        <v>0</v>
      </c>
      <c r="BL171" s="21" t="s">
        <v>129</v>
      </c>
      <c r="BM171" s="21" t="s">
        <v>572</v>
      </c>
    </row>
    <row r="172" spans="2:65" s="11" customFormat="1" ht="16.5" customHeight="1">
      <c r="B172" s="158"/>
      <c r="C172" s="159"/>
      <c r="D172" s="159"/>
      <c r="E172" s="160" t="s">
        <v>5</v>
      </c>
      <c r="F172" s="247" t="s">
        <v>573</v>
      </c>
      <c r="G172" s="248"/>
      <c r="H172" s="248"/>
      <c r="I172" s="248"/>
      <c r="J172" s="159"/>
      <c r="K172" s="160" t="s">
        <v>5</v>
      </c>
      <c r="L172" s="159"/>
      <c r="M172" s="159"/>
      <c r="N172" s="159"/>
      <c r="O172" s="159"/>
      <c r="P172" s="159"/>
      <c r="Q172" s="159"/>
      <c r="R172" s="161"/>
      <c r="T172" s="162"/>
      <c r="U172" s="159"/>
      <c r="V172" s="159"/>
      <c r="W172" s="159"/>
      <c r="X172" s="159"/>
      <c r="Y172" s="159"/>
      <c r="Z172" s="159"/>
      <c r="AA172" s="163"/>
      <c r="AT172" s="164" t="s">
        <v>132</v>
      </c>
      <c r="AU172" s="164" t="s">
        <v>91</v>
      </c>
      <c r="AV172" s="11" t="s">
        <v>78</v>
      </c>
      <c r="AW172" s="11" t="s">
        <v>29</v>
      </c>
      <c r="AX172" s="11" t="s">
        <v>70</v>
      </c>
      <c r="AY172" s="164" t="s">
        <v>124</v>
      </c>
    </row>
    <row r="173" spans="2:65" s="10" customFormat="1" ht="16.5" customHeight="1">
      <c r="B173" s="150"/>
      <c r="C173" s="151"/>
      <c r="D173" s="151"/>
      <c r="E173" s="152" t="s">
        <v>5</v>
      </c>
      <c r="F173" s="241" t="s">
        <v>574</v>
      </c>
      <c r="G173" s="242"/>
      <c r="H173" s="242"/>
      <c r="I173" s="242"/>
      <c r="J173" s="151"/>
      <c r="K173" s="153">
        <v>45</v>
      </c>
      <c r="L173" s="151"/>
      <c r="M173" s="151"/>
      <c r="N173" s="151"/>
      <c r="O173" s="151"/>
      <c r="P173" s="151"/>
      <c r="Q173" s="151"/>
      <c r="R173" s="154"/>
      <c r="T173" s="155"/>
      <c r="U173" s="151"/>
      <c r="V173" s="151"/>
      <c r="W173" s="151"/>
      <c r="X173" s="151"/>
      <c r="Y173" s="151"/>
      <c r="Z173" s="151"/>
      <c r="AA173" s="156"/>
      <c r="AT173" s="157" t="s">
        <v>132</v>
      </c>
      <c r="AU173" s="157" t="s">
        <v>91</v>
      </c>
      <c r="AV173" s="10" t="s">
        <v>91</v>
      </c>
      <c r="AW173" s="10" t="s">
        <v>29</v>
      </c>
      <c r="AX173" s="10" t="s">
        <v>70</v>
      </c>
      <c r="AY173" s="157" t="s">
        <v>124</v>
      </c>
    </row>
    <row r="174" spans="2:65" s="11" customFormat="1" ht="16.5" customHeight="1">
      <c r="B174" s="158"/>
      <c r="C174" s="159"/>
      <c r="D174" s="159"/>
      <c r="E174" s="160" t="s">
        <v>5</v>
      </c>
      <c r="F174" s="239" t="s">
        <v>176</v>
      </c>
      <c r="G174" s="240"/>
      <c r="H174" s="240"/>
      <c r="I174" s="240"/>
      <c r="J174" s="159"/>
      <c r="K174" s="160" t="s">
        <v>5</v>
      </c>
      <c r="L174" s="159"/>
      <c r="M174" s="159"/>
      <c r="N174" s="159"/>
      <c r="O174" s="159"/>
      <c r="P174" s="159"/>
      <c r="Q174" s="159"/>
      <c r="R174" s="161"/>
      <c r="T174" s="162"/>
      <c r="U174" s="159"/>
      <c r="V174" s="159"/>
      <c r="W174" s="159"/>
      <c r="X174" s="159"/>
      <c r="Y174" s="159"/>
      <c r="Z174" s="159"/>
      <c r="AA174" s="163"/>
      <c r="AT174" s="164" t="s">
        <v>132</v>
      </c>
      <c r="AU174" s="164" t="s">
        <v>91</v>
      </c>
      <c r="AV174" s="11" t="s">
        <v>78</v>
      </c>
      <c r="AW174" s="11" t="s">
        <v>29</v>
      </c>
      <c r="AX174" s="11" t="s">
        <v>70</v>
      </c>
      <c r="AY174" s="164" t="s">
        <v>124</v>
      </c>
    </row>
    <row r="175" spans="2:65" s="11" customFormat="1" ht="16.5" customHeight="1">
      <c r="B175" s="158"/>
      <c r="C175" s="159"/>
      <c r="D175" s="159"/>
      <c r="E175" s="160" t="s">
        <v>5</v>
      </c>
      <c r="F175" s="239" t="s">
        <v>185</v>
      </c>
      <c r="G175" s="240"/>
      <c r="H175" s="240"/>
      <c r="I175" s="240"/>
      <c r="J175" s="159"/>
      <c r="K175" s="160" t="s">
        <v>5</v>
      </c>
      <c r="L175" s="159"/>
      <c r="M175" s="159"/>
      <c r="N175" s="159"/>
      <c r="O175" s="159"/>
      <c r="P175" s="159"/>
      <c r="Q175" s="159"/>
      <c r="R175" s="161"/>
      <c r="T175" s="162"/>
      <c r="U175" s="159"/>
      <c r="V175" s="159"/>
      <c r="W175" s="159"/>
      <c r="X175" s="159"/>
      <c r="Y175" s="159"/>
      <c r="Z175" s="159"/>
      <c r="AA175" s="163"/>
      <c r="AT175" s="164" t="s">
        <v>132</v>
      </c>
      <c r="AU175" s="164" t="s">
        <v>91</v>
      </c>
      <c r="AV175" s="11" t="s">
        <v>78</v>
      </c>
      <c r="AW175" s="11" t="s">
        <v>29</v>
      </c>
      <c r="AX175" s="11" t="s">
        <v>70</v>
      </c>
      <c r="AY175" s="164" t="s">
        <v>124</v>
      </c>
    </row>
    <row r="176" spans="2:65" s="10" customFormat="1" ht="16.5" customHeight="1">
      <c r="B176" s="150"/>
      <c r="C176" s="151"/>
      <c r="D176" s="151"/>
      <c r="E176" s="152" t="s">
        <v>5</v>
      </c>
      <c r="F176" s="241" t="s">
        <v>575</v>
      </c>
      <c r="G176" s="242"/>
      <c r="H176" s="242"/>
      <c r="I176" s="242"/>
      <c r="J176" s="151"/>
      <c r="K176" s="153">
        <v>-5</v>
      </c>
      <c r="L176" s="151"/>
      <c r="M176" s="151"/>
      <c r="N176" s="151"/>
      <c r="O176" s="151"/>
      <c r="P176" s="151"/>
      <c r="Q176" s="151"/>
      <c r="R176" s="154"/>
      <c r="T176" s="155"/>
      <c r="U176" s="151"/>
      <c r="V176" s="151"/>
      <c r="W176" s="151"/>
      <c r="X176" s="151"/>
      <c r="Y176" s="151"/>
      <c r="Z176" s="151"/>
      <c r="AA176" s="156"/>
      <c r="AT176" s="157" t="s">
        <v>132</v>
      </c>
      <c r="AU176" s="157" t="s">
        <v>91</v>
      </c>
      <c r="AV176" s="10" t="s">
        <v>91</v>
      </c>
      <c r="AW176" s="10" t="s">
        <v>29</v>
      </c>
      <c r="AX176" s="10" t="s">
        <v>70</v>
      </c>
      <c r="AY176" s="157" t="s">
        <v>124</v>
      </c>
    </row>
    <row r="177" spans="2:65" s="12" customFormat="1" ht="16.5" customHeight="1">
      <c r="B177" s="165"/>
      <c r="C177" s="166"/>
      <c r="D177" s="166"/>
      <c r="E177" s="167" t="s">
        <v>5</v>
      </c>
      <c r="F177" s="243" t="s">
        <v>187</v>
      </c>
      <c r="G177" s="244"/>
      <c r="H177" s="244"/>
      <c r="I177" s="244"/>
      <c r="J177" s="166"/>
      <c r="K177" s="168">
        <v>40</v>
      </c>
      <c r="L177" s="166"/>
      <c r="M177" s="166"/>
      <c r="N177" s="166"/>
      <c r="O177" s="166"/>
      <c r="P177" s="166"/>
      <c r="Q177" s="166"/>
      <c r="R177" s="169"/>
      <c r="T177" s="170"/>
      <c r="U177" s="166"/>
      <c r="V177" s="166"/>
      <c r="W177" s="166"/>
      <c r="X177" s="166"/>
      <c r="Y177" s="166"/>
      <c r="Z177" s="166"/>
      <c r="AA177" s="171"/>
      <c r="AT177" s="172" t="s">
        <v>132</v>
      </c>
      <c r="AU177" s="172" t="s">
        <v>91</v>
      </c>
      <c r="AV177" s="12" t="s">
        <v>129</v>
      </c>
      <c r="AW177" s="12" t="s">
        <v>29</v>
      </c>
      <c r="AX177" s="12" t="s">
        <v>70</v>
      </c>
      <c r="AY177" s="172" t="s">
        <v>124</v>
      </c>
    </row>
    <row r="178" spans="2:65" s="11" customFormat="1" ht="16.5" customHeight="1">
      <c r="B178" s="158"/>
      <c r="C178" s="159"/>
      <c r="D178" s="159"/>
      <c r="E178" s="160" t="s">
        <v>5</v>
      </c>
      <c r="F178" s="239" t="s">
        <v>188</v>
      </c>
      <c r="G178" s="240"/>
      <c r="H178" s="240"/>
      <c r="I178" s="240"/>
      <c r="J178" s="159"/>
      <c r="K178" s="160" t="s">
        <v>5</v>
      </c>
      <c r="L178" s="159"/>
      <c r="M178" s="159"/>
      <c r="N178" s="159"/>
      <c r="O178" s="159"/>
      <c r="P178" s="159"/>
      <c r="Q178" s="159"/>
      <c r="R178" s="161"/>
      <c r="T178" s="162"/>
      <c r="U178" s="159"/>
      <c r="V178" s="159"/>
      <c r="W178" s="159"/>
      <c r="X178" s="159"/>
      <c r="Y178" s="159"/>
      <c r="Z178" s="159"/>
      <c r="AA178" s="163"/>
      <c r="AT178" s="164" t="s">
        <v>132</v>
      </c>
      <c r="AU178" s="164" t="s">
        <v>91</v>
      </c>
      <c r="AV178" s="11" t="s">
        <v>78</v>
      </c>
      <c r="AW178" s="11" t="s">
        <v>29</v>
      </c>
      <c r="AX178" s="11" t="s">
        <v>70</v>
      </c>
      <c r="AY178" s="164" t="s">
        <v>124</v>
      </c>
    </row>
    <row r="179" spans="2:65" s="10" customFormat="1" ht="16.5" customHeight="1">
      <c r="B179" s="150"/>
      <c r="C179" s="151"/>
      <c r="D179" s="151"/>
      <c r="E179" s="152" t="s">
        <v>5</v>
      </c>
      <c r="F179" s="241" t="s">
        <v>576</v>
      </c>
      <c r="G179" s="242"/>
      <c r="H179" s="242"/>
      <c r="I179" s="242"/>
      <c r="J179" s="151"/>
      <c r="K179" s="153">
        <v>20</v>
      </c>
      <c r="L179" s="151"/>
      <c r="M179" s="151"/>
      <c r="N179" s="151"/>
      <c r="O179" s="151"/>
      <c r="P179" s="151"/>
      <c r="Q179" s="151"/>
      <c r="R179" s="154"/>
      <c r="T179" s="155"/>
      <c r="U179" s="151"/>
      <c r="V179" s="151"/>
      <c r="W179" s="151"/>
      <c r="X179" s="151"/>
      <c r="Y179" s="151"/>
      <c r="Z179" s="151"/>
      <c r="AA179" s="156"/>
      <c r="AT179" s="157" t="s">
        <v>132</v>
      </c>
      <c r="AU179" s="157" t="s">
        <v>91</v>
      </c>
      <c r="AV179" s="10" t="s">
        <v>91</v>
      </c>
      <c r="AW179" s="10" t="s">
        <v>29</v>
      </c>
      <c r="AX179" s="10" t="s">
        <v>78</v>
      </c>
      <c r="AY179" s="157" t="s">
        <v>124</v>
      </c>
    </row>
    <row r="180" spans="2:65" s="1" customFormat="1" ht="25.5" customHeight="1">
      <c r="B180" s="123"/>
      <c r="C180" s="143" t="s">
        <v>230</v>
      </c>
      <c r="D180" s="143" t="s">
        <v>125</v>
      </c>
      <c r="E180" s="144" t="s">
        <v>221</v>
      </c>
      <c r="F180" s="223" t="s">
        <v>222</v>
      </c>
      <c r="G180" s="223"/>
      <c r="H180" s="223"/>
      <c r="I180" s="223"/>
      <c r="J180" s="145" t="s">
        <v>162</v>
      </c>
      <c r="K180" s="146">
        <v>10</v>
      </c>
      <c r="L180" s="224">
        <v>0</v>
      </c>
      <c r="M180" s="224"/>
      <c r="N180" s="225">
        <f>ROUND(L180*K180,2)</f>
        <v>0</v>
      </c>
      <c r="O180" s="225"/>
      <c r="P180" s="225"/>
      <c r="Q180" s="225"/>
      <c r="R180" s="124"/>
      <c r="T180" s="147" t="s">
        <v>5</v>
      </c>
      <c r="U180" s="46" t="s">
        <v>35</v>
      </c>
      <c r="V180" s="38"/>
      <c r="W180" s="148">
        <f>V180*K180</f>
        <v>0</v>
      </c>
      <c r="X180" s="148">
        <v>0</v>
      </c>
      <c r="Y180" s="148">
        <f>X180*K180</f>
        <v>0</v>
      </c>
      <c r="Z180" s="148">
        <v>0</v>
      </c>
      <c r="AA180" s="149">
        <f>Z180*K180</f>
        <v>0</v>
      </c>
      <c r="AR180" s="21" t="s">
        <v>129</v>
      </c>
      <c r="AT180" s="21" t="s">
        <v>125</v>
      </c>
      <c r="AU180" s="21" t="s">
        <v>91</v>
      </c>
      <c r="AY180" s="21" t="s">
        <v>124</v>
      </c>
      <c r="BE180" s="105">
        <f>IF(U180="základní",N180,0)</f>
        <v>0</v>
      </c>
      <c r="BF180" s="105">
        <f>IF(U180="snížená",N180,0)</f>
        <v>0</v>
      </c>
      <c r="BG180" s="105">
        <f>IF(U180="zákl. přenesená",N180,0)</f>
        <v>0</v>
      </c>
      <c r="BH180" s="105">
        <f>IF(U180="sníž. přenesená",N180,0)</f>
        <v>0</v>
      </c>
      <c r="BI180" s="105">
        <f>IF(U180="nulová",N180,0)</f>
        <v>0</v>
      </c>
      <c r="BJ180" s="21" t="s">
        <v>78</v>
      </c>
      <c r="BK180" s="105">
        <f>ROUND(L180*K180,2)</f>
        <v>0</v>
      </c>
      <c r="BL180" s="21" t="s">
        <v>129</v>
      </c>
      <c r="BM180" s="21" t="s">
        <v>577</v>
      </c>
    </row>
    <row r="181" spans="2:65" s="10" customFormat="1" ht="16.5" customHeight="1">
      <c r="B181" s="150"/>
      <c r="C181" s="151"/>
      <c r="D181" s="151"/>
      <c r="E181" s="152" t="s">
        <v>5</v>
      </c>
      <c r="F181" s="237" t="s">
        <v>578</v>
      </c>
      <c r="G181" s="238"/>
      <c r="H181" s="238"/>
      <c r="I181" s="238"/>
      <c r="J181" s="151"/>
      <c r="K181" s="153">
        <v>10</v>
      </c>
      <c r="L181" s="151"/>
      <c r="M181" s="151"/>
      <c r="N181" s="151"/>
      <c r="O181" s="151"/>
      <c r="P181" s="151"/>
      <c r="Q181" s="151"/>
      <c r="R181" s="154"/>
      <c r="T181" s="155"/>
      <c r="U181" s="151"/>
      <c r="V181" s="151"/>
      <c r="W181" s="151"/>
      <c r="X181" s="151"/>
      <c r="Y181" s="151"/>
      <c r="Z181" s="151"/>
      <c r="AA181" s="156"/>
      <c r="AT181" s="157" t="s">
        <v>132</v>
      </c>
      <c r="AU181" s="157" t="s">
        <v>91</v>
      </c>
      <c r="AV181" s="10" t="s">
        <v>91</v>
      </c>
      <c r="AW181" s="10" t="s">
        <v>29</v>
      </c>
      <c r="AX181" s="10" t="s">
        <v>78</v>
      </c>
      <c r="AY181" s="157" t="s">
        <v>124</v>
      </c>
    </row>
    <row r="182" spans="2:65" s="1" customFormat="1" ht="25.5" customHeight="1">
      <c r="B182" s="123"/>
      <c r="C182" s="143" t="s">
        <v>235</v>
      </c>
      <c r="D182" s="143" t="s">
        <v>125</v>
      </c>
      <c r="E182" s="144" t="s">
        <v>226</v>
      </c>
      <c r="F182" s="223" t="s">
        <v>227</v>
      </c>
      <c r="G182" s="223"/>
      <c r="H182" s="223"/>
      <c r="I182" s="223"/>
      <c r="J182" s="145" t="s">
        <v>162</v>
      </c>
      <c r="K182" s="146">
        <v>18</v>
      </c>
      <c r="L182" s="224">
        <v>0</v>
      </c>
      <c r="M182" s="224"/>
      <c r="N182" s="225">
        <f>ROUND(L182*K182,2)</f>
        <v>0</v>
      </c>
      <c r="O182" s="225"/>
      <c r="P182" s="225"/>
      <c r="Q182" s="225"/>
      <c r="R182" s="124"/>
      <c r="T182" s="147" t="s">
        <v>5</v>
      </c>
      <c r="U182" s="46" t="s">
        <v>35</v>
      </c>
      <c r="V182" s="38"/>
      <c r="W182" s="148">
        <f>V182*K182</f>
        <v>0</v>
      </c>
      <c r="X182" s="148">
        <v>0</v>
      </c>
      <c r="Y182" s="148">
        <f>X182*K182</f>
        <v>0</v>
      </c>
      <c r="Z182" s="148">
        <v>0</v>
      </c>
      <c r="AA182" s="149">
        <f>Z182*K182</f>
        <v>0</v>
      </c>
      <c r="AR182" s="21" t="s">
        <v>129</v>
      </c>
      <c r="AT182" s="21" t="s">
        <v>125</v>
      </c>
      <c r="AU182" s="21" t="s">
        <v>91</v>
      </c>
      <c r="AY182" s="21" t="s">
        <v>124</v>
      </c>
      <c r="BE182" s="105">
        <f>IF(U182="základní",N182,0)</f>
        <v>0</v>
      </c>
      <c r="BF182" s="105">
        <f>IF(U182="snížená",N182,0)</f>
        <v>0</v>
      </c>
      <c r="BG182" s="105">
        <f>IF(U182="zákl. přenesená",N182,0)</f>
        <v>0</v>
      </c>
      <c r="BH182" s="105">
        <f>IF(U182="sníž. přenesená",N182,0)</f>
        <v>0</v>
      </c>
      <c r="BI182" s="105">
        <f>IF(U182="nulová",N182,0)</f>
        <v>0</v>
      </c>
      <c r="BJ182" s="21" t="s">
        <v>78</v>
      </c>
      <c r="BK182" s="105">
        <f>ROUND(L182*K182,2)</f>
        <v>0</v>
      </c>
      <c r="BL182" s="21" t="s">
        <v>129</v>
      </c>
      <c r="BM182" s="21" t="s">
        <v>579</v>
      </c>
    </row>
    <row r="183" spans="2:65" s="11" customFormat="1" ht="16.5" customHeight="1">
      <c r="B183" s="158"/>
      <c r="C183" s="159"/>
      <c r="D183" s="159"/>
      <c r="E183" s="160" t="s">
        <v>5</v>
      </c>
      <c r="F183" s="247" t="s">
        <v>199</v>
      </c>
      <c r="G183" s="248"/>
      <c r="H183" s="248"/>
      <c r="I183" s="248"/>
      <c r="J183" s="159"/>
      <c r="K183" s="160" t="s">
        <v>5</v>
      </c>
      <c r="L183" s="159"/>
      <c r="M183" s="159"/>
      <c r="N183" s="159"/>
      <c r="O183" s="159"/>
      <c r="P183" s="159"/>
      <c r="Q183" s="159"/>
      <c r="R183" s="161"/>
      <c r="T183" s="162"/>
      <c r="U183" s="159"/>
      <c r="V183" s="159"/>
      <c r="W183" s="159"/>
      <c r="X183" s="159"/>
      <c r="Y183" s="159"/>
      <c r="Z183" s="159"/>
      <c r="AA183" s="163"/>
      <c r="AT183" s="164" t="s">
        <v>132</v>
      </c>
      <c r="AU183" s="164" t="s">
        <v>91</v>
      </c>
      <c r="AV183" s="11" t="s">
        <v>78</v>
      </c>
      <c r="AW183" s="11" t="s">
        <v>29</v>
      </c>
      <c r="AX183" s="11" t="s">
        <v>70</v>
      </c>
      <c r="AY183" s="164" t="s">
        <v>124</v>
      </c>
    </row>
    <row r="184" spans="2:65" s="10" customFormat="1" ht="16.5" customHeight="1">
      <c r="B184" s="150"/>
      <c r="C184" s="151"/>
      <c r="D184" s="151"/>
      <c r="E184" s="152" t="s">
        <v>5</v>
      </c>
      <c r="F184" s="241" t="s">
        <v>580</v>
      </c>
      <c r="G184" s="242"/>
      <c r="H184" s="242"/>
      <c r="I184" s="242"/>
      <c r="J184" s="151"/>
      <c r="K184" s="153">
        <v>18</v>
      </c>
      <c r="L184" s="151"/>
      <c r="M184" s="151"/>
      <c r="N184" s="151"/>
      <c r="O184" s="151"/>
      <c r="P184" s="151"/>
      <c r="Q184" s="151"/>
      <c r="R184" s="154"/>
      <c r="T184" s="155"/>
      <c r="U184" s="151"/>
      <c r="V184" s="151"/>
      <c r="W184" s="151"/>
      <c r="X184" s="151"/>
      <c r="Y184" s="151"/>
      <c r="Z184" s="151"/>
      <c r="AA184" s="156"/>
      <c r="AT184" s="157" t="s">
        <v>132</v>
      </c>
      <c r="AU184" s="157" t="s">
        <v>91</v>
      </c>
      <c r="AV184" s="10" t="s">
        <v>91</v>
      </c>
      <c r="AW184" s="10" t="s">
        <v>29</v>
      </c>
      <c r="AX184" s="10" t="s">
        <v>78</v>
      </c>
      <c r="AY184" s="157" t="s">
        <v>124</v>
      </c>
    </row>
    <row r="185" spans="2:65" s="1" customFormat="1" ht="25.5" customHeight="1">
      <c r="B185" s="123"/>
      <c r="C185" s="143" t="s">
        <v>240</v>
      </c>
      <c r="D185" s="143" t="s">
        <v>125</v>
      </c>
      <c r="E185" s="144" t="s">
        <v>231</v>
      </c>
      <c r="F185" s="223" t="s">
        <v>232</v>
      </c>
      <c r="G185" s="223"/>
      <c r="H185" s="223"/>
      <c r="I185" s="223"/>
      <c r="J185" s="145" t="s">
        <v>162</v>
      </c>
      <c r="K185" s="146">
        <v>9</v>
      </c>
      <c r="L185" s="224">
        <v>0</v>
      </c>
      <c r="M185" s="224"/>
      <c r="N185" s="225">
        <f>ROUND(L185*K185,2)</f>
        <v>0</v>
      </c>
      <c r="O185" s="225"/>
      <c r="P185" s="225"/>
      <c r="Q185" s="225"/>
      <c r="R185" s="124"/>
      <c r="T185" s="147" t="s">
        <v>5</v>
      </c>
      <c r="U185" s="46" t="s">
        <v>35</v>
      </c>
      <c r="V185" s="38"/>
      <c r="W185" s="148">
        <f>V185*K185</f>
        <v>0</v>
      </c>
      <c r="X185" s="148">
        <v>0</v>
      </c>
      <c r="Y185" s="148">
        <f>X185*K185</f>
        <v>0</v>
      </c>
      <c r="Z185" s="148">
        <v>0</v>
      </c>
      <c r="AA185" s="149">
        <f>Z185*K185</f>
        <v>0</v>
      </c>
      <c r="AR185" s="21" t="s">
        <v>129</v>
      </c>
      <c r="AT185" s="21" t="s">
        <v>125</v>
      </c>
      <c r="AU185" s="21" t="s">
        <v>91</v>
      </c>
      <c r="AY185" s="21" t="s">
        <v>124</v>
      </c>
      <c r="BE185" s="105">
        <f>IF(U185="základní",N185,0)</f>
        <v>0</v>
      </c>
      <c r="BF185" s="105">
        <f>IF(U185="snížená",N185,0)</f>
        <v>0</v>
      </c>
      <c r="BG185" s="105">
        <f>IF(U185="zákl. přenesená",N185,0)</f>
        <v>0</v>
      </c>
      <c r="BH185" s="105">
        <f>IF(U185="sníž. přenesená",N185,0)</f>
        <v>0</v>
      </c>
      <c r="BI185" s="105">
        <f>IF(U185="nulová",N185,0)</f>
        <v>0</v>
      </c>
      <c r="BJ185" s="21" t="s">
        <v>78</v>
      </c>
      <c r="BK185" s="105">
        <f>ROUND(L185*K185,2)</f>
        <v>0</v>
      </c>
      <c r="BL185" s="21" t="s">
        <v>129</v>
      </c>
      <c r="BM185" s="21" t="s">
        <v>581</v>
      </c>
    </row>
    <row r="186" spans="2:65" s="10" customFormat="1" ht="16.5" customHeight="1">
      <c r="B186" s="150"/>
      <c r="C186" s="151"/>
      <c r="D186" s="151"/>
      <c r="E186" s="152" t="s">
        <v>5</v>
      </c>
      <c r="F186" s="237" t="s">
        <v>582</v>
      </c>
      <c r="G186" s="238"/>
      <c r="H186" s="238"/>
      <c r="I186" s="238"/>
      <c r="J186" s="151"/>
      <c r="K186" s="153">
        <v>9</v>
      </c>
      <c r="L186" s="151"/>
      <c r="M186" s="151"/>
      <c r="N186" s="151"/>
      <c r="O186" s="151"/>
      <c r="P186" s="151"/>
      <c r="Q186" s="151"/>
      <c r="R186" s="154"/>
      <c r="T186" s="155"/>
      <c r="U186" s="151"/>
      <c r="V186" s="151"/>
      <c r="W186" s="151"/>
      <c r="X186" s="151"/>
      <c r="Y186" s="151"/>
      <c r="Z186" s="151"/>
      <c r="AA186" s="156"/>
      <c r="AT186" s="157" t="s">
        <v>132</v>
      </c>
      <c r="AU186" s="157" t="s">
        <v>91</v>
      </c>
      <c r="AV186" s="10" t="s">
        <v>91</v>
      </c>
      <c r="AW186" s="10" t="s">
        <v>29</v>
      </c>
      <c r="AX186" s="10" t="s">
        <v>78</v>
      </c>
      <c r="AY186" s="157" t="s">
        <v>124</v>
      </c>
    </row>
    <row r="187" spans="2:65" s="1" customFormat="1" ht="16.5" customHeight="1">
      <c r="B187" s="123"/>
      <c r="C187" s="143" t="s">
        <v>10</v>
      </c>
      <c r="D187" s="143" t="s">
        <v>125</v>
      </c>
      <c r="E187" s="144" t="s">
        <v>236</v>
      </c>
      <c r="F187" s="223" t="s">
        <v>237</v>
      </c>
      <c r="G187" s="223"/>
      <c r="H187" s="223"/>
      <c r="I187" s="223"/>
      <c r="J187" s="145" t="s">
        <v>162</v>
      </c>
      <c r="K187" s="146">
        <v>2</v>
      </c>
      <c r="L187" s="224">
        <v>0</v>
      </c>
      <c r="M187" s="224"/>
      <c r="N187" s="225">
        <f>ROUND(L187*K187,2)</f>
        <v>0</v>
      </c>
      <c r="O187" s="225"/>
      <c r="P187" s="225"/>
      <c r="Q187" s="225"/>
      <c r="R187" s="124"/>
      <c r="T187" s="147" t="s">
        <v>5</v>
      </c>
      <c r="U187" s="46" t="s">
        <v>35</v>
      </c>
      <c r="V187" s="38"/>
      <c r="W187" s="148">
        <f>V187*K187</f>
        <v>0</v>
      </c>
      <c r="X187" s="148">
        <v>3.5500000000000002E-3</v>
      </c>
      <c r="Y187" s="148">
        <f>X187*K187</f>
        <v>7.1000000000000004E-3</v>
      </c>
      <c r="Z187" s="148">
        <v>0</v>
      </c>
      <c r="AA187" s="149">
        <f>Z187*K187</f>
        <v>0</v>
      </c>
      <c r="AR187" s="21" t="s">
        <v>129</v>
      </c>
      <c r="AT187" s="21" t="s">
        <v>125</v>
      </c>
      <c r="AU187" s="21" t="s">
        <v>91</v>
      </c>
      <c r="AY187" s="21" t="s">
        <v>124</v>
      </c>
      <c r="BE187" s="105">
        <f>IF(U187="základní",N187,0)</f>
        <v>0</v>
      </c>
      <c r="BF187" s="105">
        <f>IF(U187="snížená",N187,0)</f>
        <v>0</v>
      </c>
      <c r="BG187" s="105">
        <f>IF(U187="zákl. přenesená",N187,0)</f>
        <v>0</v>
      </c>
      <c r="BH187" s="105">
        <f>IF(U187="sníž. přenesená",N187,0)</f>
        <v>0</v>
      </c>
      <c r="BI187" s="105">
        <f>IF(U187="nulová",N187,0)</f>
        <v>0</v>
      </c>
      <c r="BJ187" s="21" t="s">
        <v>78</v>
      </c>
      <c r="BK187" s="105">
        <f>ROUND(L187*K187,2)</f>
        <v>0</v>
      </c>
      <c r="BL187" s="21" t="s">
        <v>129</v>
      </c>
      <c r="BM187" s="21" t="s">
        <v>583</v>
      </c>
    </row>
    <row r="188" spans="2:65" s="11" customFormat="1" ht="16.5" customHeight="1">
      <c r="B188" s="158"/>
      <c r="C188" s="159"/>
      <c r="D188" s="159"/>
      <c r="E188" s="160" t="s">
        <v>5</v>
      </c>
      <c r="F188" s="247" t="s">
        <v>210</v>
      </c>
      <c r="G188" s="248"/>
      <c r="H188" s="248"/>
      <c r="I188" s="248"/>
      <c r="J188" s="159"/>
      <c r="K188" s="160" t="s">
        <v>5</v>
      </c>
      <c r="L188" s="159"/>
      <c r="M188" s="159"/>
      <c r="N188" s="159"/>
      <c r="O188" s="159"/>
      <c r="P188" s="159"/>
      <c r="Q188" s="159"/>
      <c r="R188" s="161"/>
      <c r="T188" s="162"/>
      <c r="U188" s="159"/>
      <c r="V188" s="159"/>
      <c r="W188" s="159"/>
      <c r="X188" s="159"/>
      <c r="Y188" s="159"/>
      <c r="Z188" s="159"/>
      <c r="AA188" s="163"/>
      <c r="AT188" s="164" t="s">
        <v>132</v>
      </c>
      <c r="AU188" s="164" t="s">
        <v>91</v>
      </c>
      <c r="AV188" s="11" t="s">
        <v>78</v>
      </c>
      <c r="AW188" s="11" t="s">
        <v>29</v>
      </c>
      <c r="AX188" s="11" t="s">
        <v>70</v>
      </c>
      <c r="AY188" s="164" t="s">
        <v>124</v>
      </c>
    </row>
    <row r="189" spans="2:65" s="10" customFormat="1" ht="16.5" customHeight="1">
      <c r="B189" s="150"/>
      <c r="C189" s="151"/>
      <c r="D189" s="151"/>
      <c r="E189" s="152" t="s">
        <v>5</v>
      </c>
      <c r="F189" s="241" t="s">
        <v>584</v>
      </c>
      <c r="G189" s="242"/>
      <c r="H189" s="242"/>
      <c r="I189" s="242"/>
      <c r="J189" s="151"/>
      <c r="K189" s="153">
        <v>2</v>
      </c>
      <c r="L189" s="151"/>
      <c r="M189" s="151"/>
      <c r="N189" s="151"/>
      <c r="O189" s="151"/>
      <c r="P189" s="151"/>
      <c r="Q189" s="151"/>
      <c r="R189" s="154"/>
      <c r="T189" s="155"/>
      <c r="U189" s="151"/>
      <c r="V189" s="151"/>
      <c r="W189" s="151"/>
      <c r="X189" s="151"/>
      <c r="Y189" s="151"/>
      <c r="Z189" s="151"/>
      <c r="AA189" s="156"/>
      <c r="AT189" s="157" t="s">
        <v>132</v>
      </c>
      <c r="AU189" s="157" t="s">
        <v>91</v>
      </c>
      <c r="AV189" s="10" t="s">
        <v>91</v>
      </c>
      <c r="AW189" s="10" t="s">
        <v>29</v>
      </c>
      <c r="AX189" s="10" t="s">
        <v>78</v>
      </c>
      <c r="AY189" s="157" t="s">
        <v>124</v>
      </c>
    </row>
    <row r="190" spans="2:65" s="1" customFormat="1" ht="25.5" customHeight="1">
      <c r="B190" s="123"/>
      <c r="C190" s="143" t="s">
        <v>248</v>
      </c>
      <c r="D190" s="143" t="s">
        <v>125</v>
      </c>
      <c r="E190" s="144" t="s">
        <v>585</v>
      </c>
      <c r="F190" s="223" t="s">
        <v>586</v>
      </c>
      <c r="G190" s="223"/>
      <c r="H190" s="223"/>
      <c r="I190" s="223"/>
      <c r="J190" s="145" t="s">
        <v>128</v>
      </c>
      <c r="K190" s="146">
        <v>426.88</v>
      </c>
      <c r="L190" s="224">
        <v>0</v>
      </c>
      <c r="M190" s="224"/>
      <c r="N190" s="225">
        <f>ROUND(L190*K190,2)</f>
        <v>0</v>
      </c>
      <c r="O190" s="225"/>
      <c r="P190" s="225"/>
      <c r="Q190" s="225"/>
      <c r="R190" s="124"/>
      <c r="T190" s="147" t="s">
        <v>5</v>
      </c>
      <c r="U190" s="46" t="s">
        <v>35</v>
      </c>
      <c r="V190" s="38"/>
      <c r="W190" s="148">
        <f>V190*K190</f>
        <v>0</v>
      </c>
      <c r="X190" s="148">
        <v>8.4000000000000003E-4</v>
      </c>
      <c r="Y190" s="148">
        <f>X190*K190</f>
        <v>0.35857919999999999</v>
      </c>
      <c r="Z190" s="148">
        <v>0</v>
      </c>
      <c r="AA190" s="149">
        <f>Z190*K190</f>
        <v>0</v>
      </c>
      <c r="AR190" s="21" t="s">
        <v>129</v>
      </c>
      <c r="AT190" s="21" t="s">
        <v>125</v>
      </c>
      <c r="AU190" s="21" t="s">
        <v>91</v>
      </c>
      <c r="AY190" s="21" t="s">
        <v>124</v>
      </c>
      <c r="BE190" s="105">
        <f>IF(U190="základní",N190,0)</f>
        <v>0</v>
      </c>
      <c r="BF190" s="105">
        <f>IF(U190="snížená",N190,0)</f>
        <v>0</v>
      </c>
      <c r="BG190" s="105">
        <f>IF(U190="zákl. přenesená",N190,0)</f>
        <v>0</v>
      </c>
      <c r="BH190" s="105">
        <f>IF(U190="sníž. přenesená",N190,0)</f>
        <v>0</v>
      </c>
      <c r="BI190" s="105">
        <f>IF(U190="nulová",N190,0)</f>
        <v>0</v>
      </c>
      <c r="BJ190" s="21" t="s">
        <v>78</v>
      </c>
      <c r="BK190" s="105">
        <f>ROUND(L190*K190,2)</f>
        <v>0</v>
      </c>
      <c r="BL190" s="21" t="s">
        <v>129</v>
      </c>
      <c r="BM190" s="21" t="s">
        <v>587</v>
      </c>
    </row>
    <row r="191" spans="2:65" s="10" customFormat="1" ht="16.5" customHeight="1">
      <c r="B191" s="150"/>
      <c r="C191" s="151"/>
      <c r="D191" s="151"/>
      <c r="E191" s="152" t="s">
        <v>5</v>
      </c>
      <c r="F191" s="237" t="s">
        <v>588</v>
      </c>
      <c r="G191" s="238"/>
      <c r="H191" s="238"/>
      <c r="I191" s="238"/>
      <c r="J191" s="151"/>
      <c r="K191" s="153">
        <v>426.88</v>
      </c>
      <c r="L191" s="151"/>
      <c r="M191" s="151"/>
      <c r="N191" s="151"/>
      <c r="O191" s="151"/>
      <c r="P191" s="151"/>
      <c r="Q191" s="151"/>
      <c r="R191" s="154"/>
      <c r="T191" s="155"/>
      <c r="U191" s="151"/>
      <c r="V191" s="151"/>
      <c r="W191" s="151"/>
      <c r="X191" s="151"/>
      <c r="Y191" s="151"/>
      <c r="Z191" s="151"/>
      <c r="AA191" s="156"/>
      <c r="AT191" s="157" t="s">
        <v>132</v>
      </c>
      <c r="AU191" s="157" t="s">
        <v>91</v>
      </c>
      <c r="AV191" s="10" t="s">
        <v>91</v>
      </c>
      <c r="AW191" s="10" t="s">
        <v>29</v>
      </c>
      <c r="AX191" s="10" t="s">
        <v>78</v>
      </c>
      <c r="AY191" s="157" t="s">
        <v>124</v>
      </c>
    </row>
    <row r="192" spans="2:65" s="1" customFormat="1" ht="25.5" customHeight="1">
      <c r="B192" s="123"/>
      <c r="C192" s="143" t="s">
        <v>253</v>
      </c>
      <c r="D192" s="143" t="s">
        <v>125</v>
      </c>
      <c r="E192" s="144" t="s">
        <v>589</v>
      </c>
      <c r="F192" s="223" t="s">
        <v>590</v>
      </c>
      <c r="G192" s="223"/>
      <c r="H192" s="223"/>
      <c r="I192" s="223"/>
      <c r="J192" s="145" t="s">
        <v>128</v>
      </c>
      <c r="K192" s="146">
        <v>426.88</v>
      </c>
      <c r="L192" s="224">
        <v>0</v>
      </c>
      <c r="M192" s="224"/>
      <c r="N192" s="225">
        <f>ROUND(L192*K192,2)</f>
        <v>0</v>
      </c>
      <c r="O192" s="225"/>
      <c r="P192" s="225"/>
      <c r="Q192" s="225"/>
      <c r="R192" s="124"/>
      <c r="T192" s="147" t="s">
        <v>5</v>
      </c>
      <c r="U192" s="46" t="s">
        <v>35</v>
      </c>
      <c r="V192" s="38"/>
      <c r="W192" s="148">
        <f>V192*K192</f>
        <v>0</v>
      </c>
      <c r="X192" s="148">
        <v>0</v>
      </c>
      <c r="Y192" s="148">
        <f>X192*K192</f>
        <v>0</v>
      </c>
      <c r="Z192" s="148">
        <v>0</v>
      </c>
      <c r="AA192" s="149">
        <f>Z192*K192</f>
        <v>0</v>
      </c>
      <c r="AR192" s="21" t="s">
        <v>129</v>
      </c>
      <c r="AT192" s="21" t="s">
        <v>125</v>
      </c>
      <c r="AU192" s="21" t="s">
        <v>91</v>
      </c>
      <c r="AY192" s="21" t="s">
        <v>124</v>
      </c>
      <c r="BE192" s="105">
        <f>IF(U192="základní",N192,0)</f>
        <v>0</v>
      </c>
      <c r="BF192" s="105">
        <f>IF(U192="snížená",N192,0)</f>
        <v>0</v>
      </c>
      <c r="BG192" s="105">
        <f>IF(U192="zákl. přenesená",N192,0)</f>
        <v>0</v>
      </c>
      <c r="BH192" s="105">
        <f>IF(U192="sníž. přenesená",N192,0)</f>
        <v>0</v>
      </c>
      <c r="BI192" s="105">
        <f>IF(U192="nulová",N192,0)</f>
        <v>0</v>
      </c>
      <c r="BJ192" s="21" t="s">
        <v>78</v>
      </c>
      <c r="BK192" s="105">
        <f>ROUND(L192*K192,2)</f>
        <v>0</v>
      </c>
      <c r="BL192" s="21" t="s">
        <v>129</v>
      </c>
      <c r="BM192" s="21" t="s">
        <v>591</v>
      </c>
    </row>
    <row r="193" spans="2:65" s="1" customFormat="1" ht="25.5" customHeight="1">
      <c r="B193" s="123"/>
      <c r="C193" s="143" t="s">
        <v>259</v>
      </c>
      <c r="D193" s="143" t="s">
        <v>125</v>
      </c>
      <c r="E193" s="144" t="s">
        <v>249</v>
      </c>
      <c r="F193" s="223" t="s">
        <v>250</v>
      </c>
      <c r="G193" s="223"/>
      <c r="H193" s="223"/>
      <c r="I193" s="223"/>
      <c r="J193" s="145" t="s">
        <v>162</v>
      </c>
      <c r="K193" s="146">
        <v>121.89</v>
      </c>
      <c r="L193" s="224">
        <v>0</v>
      </c>
      <c r="M193" s="224"/>
      <c r="N193" s="225">
        <f>ROUND(L193*K193,2)</f>
        <v>0</v>
      </c>
      <c r="O193" s="225"/>
      <c r="P193" s="225"/>
      <c r="Q193" s="225"/>
      <c r="R193" s="124"/>
      <c r="T193" s="147" t="s">
        <v>5</v>
      </c>
      <c r="U193" s="46" t="s">
        <v>35</v>
      </c>
      <c r="V193" s="38"/>
      <c r="W193" s="148">
        <f>V193*K193</f>
        <v>0</v>
      </c>
      <c r="X193" s="148">
        <v>0</v>
      </c>
      <c r="Y193" s="148">
        <f>X193*K193</f>
        <v>0</v>
      </c>
      <c r="Z193" s="148">
        <v>0</v>
      </c>
      <c r="AA193" s="149">
        <f>Z193*K193</f>
        <v>0</v>
      </c>
      <c r="AR193" s="21" t="s">
        <v>129</v>
      </c>
      <c r="AT193" s="21" t="s">
        <v>125</v>
      </c>
      <c r="AU193" s="21" t="s">
        <v>91</v>
      </c>
      <c r="AY193" s="21" t="s">
        <v>124</v>
      </c>
      <c r="BE193" s="105">
        <f>IF(U193="základní",N193,0)</f>
        <v>0</v>
      </c>
      <c r="BF193" s="105">
        <f>IF(U193="snížená",N193,0)</f>
        <v>0</v>
      </c>
      <c r="BG193" s="105">
        <f>IF(U193="zákl. přenesená",N193,0)</f>
        <v>0</v>
      </c>
      <c r="BH193" s="105">
        <f>IF(U193="sníž. přenesená",N193,0)</f>
        <v>0</v>
      </c>
      <c r="BI193" s="105">
        <f>IF(U193="nulová",N193,0)</f>
        <v>0</v>
      </c>
      <c r="BJ193" s="21" t="s">
        <v>78</v>
      </c>
      <c r="BK193" s="105">
        <f>ROUND(L193*K193,2)</f>
        <v>0</v>
      </c>
      <c r="BL193" s="21" t="s">
        <v>129</v>
      </c>
      <c r="BM193" s="21" t="s">
        <v>592</v>
      </c>
    </row>
    <row r="194" spans="2:65" s="10" customFormat="1" ht="16.5" customHeight="1">
      <c r="B194" s="150"/>
      <c r="C194" s="151"/>
      <c r="D194" s="151"/>
      <c r="E194" s="152" t="s">
        <v>5</v>
      </c>
      <c r="F194" s="237" t="s">
        <v>593</v>
      </c>
      <c r="G194" s="238"/>
      <c r="H194" s="238"/>
      <c r="I194" s="238"/>
      <c r="J194" s="151"/>
      <c r="K194" s="153">
        <v>121.89</v>
      </c>
      <c r="L194" s="151"/>
      <c r="M194" s="151"/>
      <c r="N194" s="151"/>
      <c r="O194" s="151"/>
      <c r="P194" s="151"/>
      <c r="Q194" s="151"/>
      <c r="R194" s="154"/>
      <c r="T194" s="155"/>
      <c r="U194" s="151"/>
      <c r="V194" s="151"/>
      <c r="W194" s="151"/>
      <c r="X194" s="151"/>
      <c r="Y194" s="151"/>
      <c r="Z194" s="151"/>
      <c r="AA194" s="156"/>
      <c r="AT194" s="157" t="s">
        <v>132</v>
      </c>
      <c r="AU194" s="157" t="s">
        <v>91</v>
      </c>
      <c r="AV194" s="10" t="s">
        <v>91</v>
      </c>
      <c r="AW194" s="10" t="s">
        <v>29</v>
      </c>
      <c r="AX194" s="10" t="s">
        <v>78</v>
      </c>
      <c r="AY194" s="157" t="s">
        <v>124</v>
      </c>
    </row>
    <row r="195" spans="2:65" s="1" customFormat="1" ht="25.5" customHeight="1">
      <c r="B195" s="123"/>
      <c r="C195" s="143" t="s">
        <v>265</v>
      </c>
      <c r="D195" s="143" t="s">
        <v>125</v>
      </c>
      <c r="E195" s="144" t="s">
        <v>254</v>
      </c>
      <c r="F195" s="223" t="s">
        <v>255</v>
      </c>
      <c r="G195" s="223"/>
      <c r="H195" s="223"/>
      <c r="I195" s="223"/>
      <c r="J195" s="145" t="s">
        <v>162</v>
      </c>
      <c r="K195" s="146">
        <v>672.476</v>
      </c>
      <c r="L195" s="224">
        <v>0</v>
      </c>
      <c r="M195" s="224"/>
      <c r="N195" s="225">
        <f>ROUND(L195*K195,2)</f>
        <v>0</v>
      </c>
      <c r="O195" s="225"/>
      <c r="P195" s="225"/>
      <c r="Q195" s="225"/>
      <c r="R195" s="124"/>
      <c r="T195" s="147" t="s">
        <v>5</v>
      </c>
      <c r="U195" s="46" t="s">
        <v>35</v>
      </c>
      <c r="V195" s="38"/>
      <c r="W195" s="148">
        <f>V195*K195</f>
        <v>0</v>
      </c>
      <c r="X195" s="148">
        <v>0</v>
      </c>
      <c r="Y195" s="148">
        <f>X195*K195</f>
        <v>0</v>
      </c>
      <c r="Z195" s="148">
        <v>0</v>
      </c>
      <c r="AA195" s="149">
        <f>Z195*K195</f>
        <v>0</v>
      </c>
      <c r="AR195" s="21" t="s">
        <v>129</v>
      </c>
      <c r="AT195" s="21" t="s">
        <v>125</v>
      </c>
      <c r="AU195" s="21" t="s">
        <v>91</v>
      </c>
      <c r="AY195" s="21" t="s">
        <v>124</v>
      </c>
      <c r="BE195" s="105">
        <f>IF(U195="základní",N195,0)</f>
        <v>0</v>
      </c>
      <c r="BF195" s="105">
        <f>IF(U195="snížená",N195,0)</f>
        <v>0</v>
      </c>
      <c r="BG195" s="105">
        <f>IF(U195="zákl. přenesená",N195,0)</f>
        <v>0</v>
      </c>
      <c r="BH195" s="105">
        <f>IF(U195="sníž. přenesená",N195,0)</f>
        <v>0</v>
      </c>
      <c r="BI195" s="105">
        <f>IF(U195="nulová",N195,0)</f>
        <v>0</v>
      </c>
      <c r="BJ195" s="21" t="s">
        <v>78</v>
      </c>
      <c r="BK195" s="105">
        <f>ROUND(L195*K195,2)</f>
        <v>0</v>
      </c>
      <c r="BL195" s="21" t="s">
        <v>129</v>
      </c>
      <c r="BM195" s="21" t="s">
        <v>594</v>
      </c>
    </row>
    <row r="196" spans="2:65" s="11" customFormat="1" ht="25.5" customHeight="1">
      <c r="B196" s="158"/>
      <c r="C196" s="159"/>
      <c r="D196" s="159"/>
      <c r="E196" s="160" t="s">
        <v>5</v>
      </c>
      <c r="F196" s="247" t="s">
        <v>257</v>
      </c>
      <c r="G196" s="248"/>
      <c r="H196" s="248"/>
      <c r="I196" s="248"/>
      <c r="J196" s="159"/>
      <c r="K196" s="160" t="s">
        <v>5</v>
      </c>
      <c r="L196" s="159"/>
      <c r="M196" s="159"/>
      <c r="N196" s="159"/>
      <c r="O196" s="159"/>
      <c r="P196" s="159"/>
      <c r="Q196" s="159"/>
      <c r="R196" s="161"/>
      <c r="T196" s="162"/>
      <c r="U196" s="159"/>
      <c r="V196" s="159"/>
      <c r="W196" s="159"/>
      <c r="X196" s="159"/>
      <c r="Y196" s="159"/>
      <c r="Z196" s="159"/>
      <c r="AA196" s="163"/>
      <c r="AT196" s="164" t="s">
        <v>132</v>
      </c>
      <c r="AU196" s="164" t="s">
        <v>91</v>
      </c>
      <c r="AV196" s="11" t="s">
        <v>78</v>
      </c>
      <c r="AW196" s="11" t="s">
        <v>29</v>
      </c>
      <c r="AX196" s="11" t="s">
        <v>70</v>
      </c>
      <c r="AY196" s="164" t="s">
        <v>124</v>
      </c>
    </row>
    <row r="197" spans="2:65" s="10" customFormat="1" ht="16.5" customHeight="1">
      <c r="B197" s="150"/>
      <c r="C197" s="151"/>
      <c r="D197" s="151"/>
      <c r="E197" s="152" t="s">
        <v>5</v>
      </c>
      <c r="F197" s="241" t="s">
        <v>595</v>
      </c>
      <c r="G197" s="242"/>
      <c r="H197" s="242"/>
      <c r="I197" s="242"/>
      <c r="J197" s="151"/>
      <c r="K197" s="153">
        <v>336.238</v>
      </c>
      <c r="L197" s="151"/>
      <c r="M197" s="151"/>
      <c r="N197" s="151"/>
      <c r="O197" s="151"/>
      <c r="P197" s="151"/>
      <c r="Q197" s="151"/>
      <c r="R197" s="154"/>
      <c r="T197" s="155"/>
      <c r="U197" s="151"/>
      <c r="V197" s="151"/>
      <c r="W197" s="151"/>
      <c r="X197" s="151"/>
      <c r="Y197" s="151"/>
      <c r="Z197" s="151"/>
      <c r="AA197" s="156"/>
      <c r="AT197" s="157" t="s">
        <v>132</v>
      </c>
      <c r="AU197" s="157" t="s">
        <v>91</v>
      </c>
      <c r="AV197" s="10" t="s">
        <v>91</v>
      </c>
      <c r="AW197" s="10" t="s">
        <v>29</v>
      </c>
      <c r="AX197" s="10" t="s">
        <v>78</v>
      </c>
      <c r="AY197" s="157" t="s">
        <v>124</v>
      </c>
    </row>
    <row r="198" spans="2:65" s="1" customFormat="1" ht="25.5" customHeight="1">
      <c r="B198" s="123"/>
      <c r="C198" s="143" t="s">
        <v>271</v>
      </c>
      <c r="D198" s="143" t="s">
        <v>125</v>
      </c>
      <c r="E198" s="144" t="s">
        <v>260</v>
      </c>
      <c r="F198" s="223" t="s">
        <v>261</v>
      </c>
      <c r="G198" s="223"/>
      <c r="H198" s="223"/>
      <c r="I198" s="223"/>
      <c r="J198" s="145" t="s">
        <v>162</v>
      </c>
      <c r="K198" s="146">
        <v>26.238</v>
      </c>
      <c r="L198" s="224">
        <v>0</v>
      </c>
      <c r="M198" s="224"/>
      <c r="N198" s="225">
        <f>ROUND(L198*K198,2)</f>
        <v>0</v>
      </c>
      <c r="O198" s="225"/>
      <c r="P198" s="225"/>
      <c r="Q198" s="225"/>
      <c r="R198" s="124"/>
      <c r="T198" s="147" t="s">
        <v>5</v>
      </c>
      <c r="U198" s="46" t="s">
        <v>35</v>
      </c>
      <c r="V198" s="38"/>
      <c r="W198" s="148">
        <f>V198*K198</f>
        <v>0</v>
      </c>
      <c r="X198" s="148">
        <v>0</v>
      </c>
      <c r="Y198" s="148">
        <f>X198*K198</f>
        <v>0</v>
      </c>
      <c r="Z198" s="148">
        <v>0</v>
      </c>
      <c r="AA198" s="149">
        <f>Z198*K198</f>
        <v>0</v>
      </c>
      <c r="AR198" s="21" t="s">
        <v>129</v>
      </c>
      <c r="AT198" s="21" t="s">
        <v>125</v>
      </c>
      <c r="AU198" s="21" t="s">
        <v>91</v>
      </c>
      <c r="AY198" s="21" t="s">
        <v>124</v>
      </c>
      <c r="BE198" s="105">
        <f>IF(U198="základní",N198,0)</f>
        <v>0</v>
      </c>
      <c r="BF198" s="105">
        <f>IF(U198="snížená",N198,0)</f>
        <v>0</v>
      </c>
      <c r="BG198" s="105">
        <f>IF(U198="zákl. přenesená",N198,0)</f>
        <v>0</v>
      </c>
      <c r="BH198" s="105">
        <f>IF(U198="sníž. přenesená",N198,0)</f>
        <v>0</v>
      </c>
      <c r="BI198" s="105">
        <f>IF(U198="nulová",N198,0)</f>
        <v>0</v>
      </c>
      <c r="BJ198" s="21" t="s">
        <v>78</v>
      </c>
      <c r="BK198" s="105">
        <f>ROUND(L198*K198,2)</f>
        <v>0</v>
      </c>
      <c r="BL198" s="21" t="s">
        <v>129</v>
      </c>
      <c r="BM198" s="21" t="s">
        <v>596</v>
      </c>
    </row>
    <row r="199" spans="2:65" s="11" customFormat="1" ht="16.5" customHeight="1">
      <c r="B199" s="158"/>
      <c r="C199" s="159"/>
      <c r="D199" s="159"/>
      <c r="E199" s="160" t="s">
        <v>5</v>
      </c>
      <c r="F199" s="247" t="s">
        <v>263</v>
      </c>
      <c r="G199" s="248"/>
      <c r="H199" s="248"/>
      <c r="I199" s="248"/>
      <c r="J199" s="159"/>
      <c r="K199" s="160" t="s">
        <v>5</v>
      </c>
      <c r="L199" s="159"/>
      <c r="M199" s="159"/>
      <c r="N199" s="159"/>
      <c r="O199" s="159"/>
      <c r="P199" s="159"/>
      <c r="Q199" s="159"/>
      <c r="R199" s="161"/>
      <c r="T199" s="162"/>
      <c r="U199" s="159"/>
      <c r="V199" s="159"/>
      <c r="W199" s="159"/>
      <c r="X199" s="159"/>
      <c r="Y199" s="159"/>
      <c r="Z199" s="159"/>
      <c r="AA199" s="163"/>
      <c r="AT199" s="164" t="s">
        <v>132</v>
      </c>
      <c r="AU199" s="164" t="s">
        <v>91</v>
      </c>
      <c r="AV199" s="11" t="s">
        <v>78</v>
      </c>
      <c r="AW199" s="11" t="s">
        <v>29</v>
      </c>
      <c r="AX199" s="11" t="s">
        <v>70</v>
      </c>
      <c r="AY199" s="164" t="s">
        <v>124</v>
      </c>
    </row>
    <row r="200" spans="2:65" s="10" customFormat="1" ht="16.5" customHeight="1">
      <c r="B200" s="150"/>
      <c r="C200" s="151"/>
      <c r="D200" s="151"/>
      <c r="E200" s="152" t="s">
        <v>5</v>
      </c>
      <c r="F200" s="241" t="s">
        <v>597</v>
      </c>
      <c r="G200" s="242"/>
      <c r="H200" s="242"/>
      <c r="I200" s="242"/>
      <c r="J200" s="151"/>
      <c r="K200" s="153">
        <v>26.238</v>
      </c>
      <c r="L200" s="151"/>
      <c r="M200" s="151"/>
      <c r="N200" s="151"/>
      <c r="O200" s="151"/>
      <c r="P200" s="151"/>
      <c r="Q200" s="151"/>
      <c r="R200" s="154"/>
      <c r="T200" s="155"/>
      <c r="U200" s="151"/>
      <c r="V200" s="151"/>
      <c r="W200" s="151"/>
      <c r="X200" s="151"/>
      <c r="Y200" s="151"/>
      <c r="Z200" s="151"/>
      <c r="AA200" s="156"/>
      <c r="AT200" s="157" t="s">
        <v>132</v>
      </c>
      <c r="AU200" s="157" t="s">
        <v>91</v>
      </c>
      <c r="AV200" s="10" t="s">
        <v>91</v>
      </c>
      <c r="AW200" s="10" t="s">
        <v>29</v>
      </c>
      <c r="AX200" s="10" t="s">
        <v>78</v>
      </c>
      <c r="AY200" s="157" t="s">
        <v>124</v>
      </c>
    </row>
    <row r="201" spans="2:65" s="1" customFormat="1" ht="25.5" customHeight="1">
      <c r="B201" s="123"/>
      <c r="C201" s="143" t="s">
        <v>276</v>
      </c>
      <c r="D201" s="143" t="s">
        <v>125</v>
      </c>
      <c r="E201" s="144" t="s">
        <v>266</v>
      </c>
      <c r="F201" s="223" t="s">
        <v>267</v>
      </c>
      <c r="G201" s="223"/>
      <c r="H201" s="223"/>
      <c r="I201" s="223"/>
      <c r="J201" s="145" t="s">
        <v>162</v>
      </c>
      <c r="K201" s="146">
        <v>75.661000000000001</v>
      </c>
      <c r="L201" s="224">
        <v>0</v>
      </c>
      <c r="M201" s="224"/>
      <c r="N201" s="225">
        <f>ROUND(L201*K201,2)</f>
        <v>0</v>
      </c>
      <c r="O201" s="225"/>
      <c r="P201" s="225"/>
      <c r="Q201" s="225"/>
      <c r="R201" s="124"/>
      <c r="T201" s="147" t="s">
        <v>5</v>
      </c>
      <c r="U201" s="46" t="s">
        <v>35</v>
      </c>
      <c r="V201" s="38"/>
      <c r="W201" s="148">
        <f>V201*K201</f>
        <v>0</v>
      </c>
      <c r="X201" s="148">
        <v>0</v>
      </c>
      <c r="Y201" s="148">
        <f>X201*K201</f>
        <v>0</v>
      </c>
      <c r="Z201" s="148">
        <v>0</v>
      </c>
      <c r="AA201" s="149">
        <f>Z201*K201</f>
        <v>0</v>
      </c>
      <c r="AR201" s="21" t="s">
        <v>129</v>
      </c>
      <c r="AT201" s="21" t="s">
        <v>125</v>
      </c>
      <c r="AU201" s="21" t="s">
        <v>91</v>
      </c>
      <c r="AY201" s="21" t="s">
        <v>124</v>
      </c>
      <c r="BE201" s="105">
        <f>IF(U201="základní",N201,0)</f>
        <v>0</v>
      </c>
      <c r="BF201" s="105">
        <f>IF(U201="snížená",N201,0)</f>
        <v>0</v>
      </c>
      <c r="BG201" s="105">
        <f>IF(U201="zákl. přenesená",N201,0)</f>
        <v>0</v>
      </c>
      <c r="BH201" s="105">
        <f>IF(U201="sníž. přenesená",N201,0)</f>
        <v>0</v>
      </c>
      <c r="BI201" s="105">
        <f>IF(U201="nulová",N201,0)</f>
        <v>0</v>
      </c>
      <c r="BJ201" s="21" t="s">
        <v>78</v>
      </c>
      <c r="BK201" s="105">
        <f>ROUND(L201*K201,2)</f>
        <v>0</v>
      </c>
      <c r="BL201" s="21" t="s">
        <v>129</v>
      </c>
      <c r="BM201" s="21" t="s">
        <v>598</v>
      </c>
    </row>
    <row r="202" spans="2:65" s="10" customFormat="1" ht="16.5" customHeight="1">
      <c r="B202" s="150"/>
      <c r="C202" s="151"/>
      <c r="D202" s="151"/>
      <c r="E202" s="152" t="s">
        <v>5</v>
      </c>
      <c r="F202" s="237" t="s">
        <v>599</v>
      </c>
      <c r="G202" s="238"/>
      <c r="H202" s="238"/>
      <c r="I202" s="238"/>
      <c r="J202" s="151"/>
      <c r="K202" s="153">
        <v>75.661000000000001</v>
      </c>
      <c r="L202" s="151"/>
      <c r="M202" s="151"/>
      <c r="N202" s="151"/>
      <c r="O202" s="151"/>
      <c r="P202" s="151"/>
      <c r="Q202" s="151"/>
      <c r="R202" s="154"/>
      <c r="T202" s="155"/>
      <c r="U202" s="151"/>
      <c r="V202" s="151"/>
      <c r="W202" s="151"/>
      <c r="X202" s="151"/>
      <c r="Y202" s="151"/>
      <c r="Z202" s="151"/>
      <c r="AA202" s="156"/>
      <c r="AT202" s="157" t="s">
        <v>132</v>
      </c>
      <c r="AU202" s="157" t="s">
        <v>91</v>
      </c>
      <c r="AV202" s="10" t="s">
        <v>91</v>
      </c>
      <c r="AW202" s="10" t="s">
        <v>29</v>
      </c>
      <c r="AX202" s="10" t="s">
        <v>78</v>
      </c>
      <c r="AY202" s="157" t="s">
        <v>124</v>
      </c>
    </row>
    <row r="203" spans="2:65" s="1" customFormat="1" ht="38.25" customHeight="1">
      <c r="B203" s="123"/>
      <c r="C203" s="143" t="s">
        <v>282</v>
      </c>
      <c r="D203" s="143" t="s">
        <v>125</v>
      </c>
      <c r="E203" s="144" t="s">
        <v>272</v>
      </c>
      <c r="F203" s="223" t="s">
        <v>273</v>
      </c>
      <c r="G203" s="223"/>
      <c r="H203" s="223"/>
      <c r="I203" s="223"/>
      <c r="J203" s="145" t="s">
        <v>162</v>
      </c>
      <c r="K203" s="146">
        <v>1134.915</v>
      </c>
      <c r="L203" s="224">
        <v>0</v>
      </c>
      <c r="M203" s="224"/>
      <c r="N203" s="225">
        <f>ROUND(L203*K203,2)</f>
        <v>0</v>
      </c>
      <c r="O203" s="225"/>
      <c r="P203" s="225"/>
      <c r="Q203" s="225"/>
      <c r="R203" s="124"/>
      <c r="T203" s="147" t="s">
        <v>5</v>
      </c>
      <c r="U203" s="46" t="s">
        <v>35</v>
      </c>
      <c r="V203" s="38"/>
      <c r="W203" s="148">
        <f>V203*K203</f>
        <v>0</v>
      </c>
      <c r="X203" s="148">
        <v>0</v>
      </c>
      <c r="Y203" s="148">
        <f>X203*K203</f>
        <v>0</v>
      </c>
      <c r="Z203" s="148">
        <v>0</v>
      </c>
      <c r="AA203" s="149">
        <f>Z203*K203</f>
        <v>0</v>
      </c>
      <c r="AR203" s="21" t="s">
        <v>129</v>
      </c>
      <c r="AT203" s="21" t="s">
        <v>125</v>
      </c>
      <c r="AU203" s="21" t="s">
        <v>91</v>
      </c>
      <c r="AY203" s="21" t="s">
        <v>124</v>
      </c>
      <c r="BE203" s="105">
        <f>IF(U203="základní",N203,0)</f>
        <v>0</v>
      </c>
      <c r="BF203" s="105">
        <f>IF(U203="snížená",N203,0)</f>
        <v>0</v>
      </c>
      <c r="BG203" s="105">
        <f>IF(U203="zákl. přenesená",N203,0)</f>
        <v>0</v>
      </c>
      <c r="BH203" s="105">
        <f>IF(U203="sníž. přenesená",N203,0)</f>
        <v>0</v>
      </c>
      <c r="BI203" s="105">
        <f>IF(U203="nulová",N203,0)</f>
        <v>0</v>
      </c>
      <c r="BJ203" s="21" t="s">
        <v>78</v>
      </c>
      <c r="BK203" s="105">
        <f>ROUND(L203*K203,2)</f>
        <v>0</v>
      </c>
      <c r="BL203" s="21" t="s">
        <v>129</v>
      </c>
      <c r="BM203" s="21" t="s">
        <v>600</v>
      </c>
    </row>
    <row r="204" spans="2:65" s="10" customFormat="1" ht="16.5" customHeight="1">
      <c r="B204" s="150"/>
      <c r="C204" s="151"/>
      <c r="D204" s="151"/>
      <c r="E204" s="152" t="s">
        <v>5</v>
      </c>
      <c r="F204" s="237" t="s">
        <v>601</v>
      </c>
      <c r="G204" s="238"/>
      <c r="H204" s="238"/>
      <c r="I204" s="238"/>
      <c r="J204" s="151"/>
      <c r="K204" s="153">
        <v>1134.915</v>
      </c>
      <c r="L204" s="151"/>
      <c r="M204" s="151"/>
      <c r="N204" s="151"/>
      <c r="O204" s="151"/>
      <c r="P204" s="151"/>
      <c r="Q204" s="151"/>
      <c r="R204" s="154"/>
      <c r="T204" s="155"/>
      <c r="U204" s="151"/>
      <c r="V204" s="151"/>
      <c r="W204" s="151"/>
      <c r="X204" s="151"/>
      <c r="Y204" s="151"/>
      <c r="Z204" s="151"/>
      <c r="AA204" s="156"/>
      <c r="AT204" s="157" t="s">
        <v>132</v>
      </c>
      <c r="AU204" s="157" t="s">
        <v>91</v>
      </c>
      <c r="AV204" s="10" t="s">
        <v>91</v>
      </c>
      <c r="AW204" s="10" t="s">
        <v>29</v>
      </c>
      <c r="AX204" s="10" t="s">
        <v>78</v>
      </c>
      <c r="AY204" s="157" t="s">
        <v>124</v>
      </c>
    </row>
    <row r="205" spans="2:65" s="1" customFormat="1" ht="25.5" customHeight="1">
      <c r="B205" s="123"/>
      <c r="C205" s="143" t="s">
        <v>289</v>
      </c>
      <c r="D205" s="143" t="s">
        <v>125</v>
      </c>
      <c r="E205" s="144" t="s">
        <v>277</v>
      </c>
      <c r="F205" s="223" t="s">
        <v>278</v>
      </c>
      <c r="G205" s="223"/>
      <c r="H205" s="223"/>
      <c r="I205" s="223"/>
      <c r="J205" s="145" t="s">
        <v>162</v>
      </c>
      <c r="K205" s="146">
        <v>168.119</v>
      </c>
      <c r="L205" s="224">
        <v>0</v>
      </c>
      <c r="M205" s="224"/>
      <c r="N205" s="225">
        <f>ROUND(L205*K205,2)</f>
        <v>0</v>
      </c>
      <c r="O205" s="225"/>
      <c r="P205" s="225"/>
      <c r="Q205" s="225"/>
      <c r="R205" s="124"/>
      <c r="T205" s="147" t="s">
        <v>5</v>
      </c>
      <c r="U205" s="46" t="s">
        <v>35</v>
      </c>
      <c r="V205" s="38"/>
      <c r="W205" s="148">
        <f>V205*K205</f>
        <v>0</v>
      </c>
      <c r="X205" s="148">
        <v>0</v>
      </c>
      <c r="Y205" s="148">
        <f>X205*K205</f>
        <v>0</v>
      </c>
      <c r="Z205" s="148">
        <v>0</v>
      </c>
      <c r="AA205" s="149">
        <f>Z205*K205</f>
        <v>0</v>
      </c>
      <c r="AR205" s="21" t="s">
        <v>129</v>
      </c>
      <c r="AT205" s="21" t="s">
        <v>125</v>
      </c>
      <c r="AU205" s="21" t="s">
        <v>91</v>
      </c>
      <c r="AY205" s="21" t="s">
        <v>124</v>
      </c>
      <c r="BE205" s="105">
        <f>IF(U205="základní",N205,0)</f>
        <v>0</v>
      </c>
      <c r="BF205" s="105">
        <f>IF(U205="snížená",N205,0)</f>
        <v>0</v>
      </c>
      <c r="BG205" s="105">
        <f>IF(U205="zákl. přenesená",N205,0)</f>
        <v>0</v>
      </c>
      <c r="BH205" s="105">
        <f>IF(U205="sníž. přenesená",N205,0)</f>
        <v>0</v>
      </c>
      <c r="BI205" s="105">
        <f>IF(U205="nulová",N205,0)</f>
        <v>0</v>
      </c>
      <c r="BJ205" s="21" t="s">
        <v>78</v>
      </c>
      <c r="BK205" s="105">
        <f>ROUND(L205*K205,2)</f>
        <v>0</v>
      </c>
      <c r="BL205" s="21" t="s">
        <v>129</v>
      </c>
      <c r="BM205" s="21" t="s">
        <v>602</v>
      </c>
    </row>
    <row r="206" spans="2:65" s="11" customFormat="1" ht="16.5" customHeight="1">
      <c r="B206" s="158"/>
      <c r="C206" s="159"/>
      <c r="D206" s="159"/>
      <c r="E206" s="160" t="s">
        <v>5</v>
      </c>
      <c r="F206" s="247" t="s">
        <v>280</v>
      </c>
      <c r="G206" s="248"/>
      <c r="H206" s="248"/>
      <c r="I206" s="248"/>
      <c r="J206" s="159"/>
      <c r="K206" s="160" t="s">
        <v>5</v>
      </c>
      <c r="L206" s="159"/>
      <c r="M206" s="159"/>
      <c r="N206" s="159"/>
      <c r="O206" s="159"/>
      <c r="P206" s="159"/>
      <c r="Q206" s="159"/>
      <c r="R206" s="161"/>
      <c r="T206" s="162"/>
      <c r="U206" s="159"/>
      <c r="V206" s="159"/>
      <c r="W206" s="159"/>
      <c r="X206" s="159"/>
      <c r="Y206" s="159"/>
      <c r="Z206" s="159"/>
      <c r="AA206" s="163"/>
      <c r="AT206" s="164" t="s">
        <v>132</v>
      </c>
      <c r="AU206" s="164" t="s">
        <v>91</v>
      </c>
      <c r="AV206" s="11" t="s">
        <v>78</v>
      </c>
      <c r="AW206" s="11" t="s">
        <v>29</v>
      </c>
      <c r="AX206" s="11" t="s">
        <v>70</v>
      </c>
      <c r="AY206" s="164" t="s">
        <v>124</v>
      </c>
    </row>
    <row r="207" spans="2:65" s="10" customFormat="1" ht="16.5" customHeight="1">
      <c r="B207" s="150"/>
      <c r="C207" s="151"/>
      <c r="D207" s="151"/>
      <c r="E207" s="152" t="s">
        <v>5</v>
      </c>
      <c r="F207" s="241" t="s">
        <v>603</v>
      </c>
      <c r="G207" s="242"/>
      <c r="H207" s="242"/>
      <c r="I207" s="242"/>
      <c r="J207" s="151"/>
      <c r="K207" s="153">
        <v>168.119</v>
      </c>
      <c r="L207" s="151"/>
      <c r="M207" s="151"/>
      <c r="N207" s="151"/>
      <c r="O207" s="151"/>
      <c r="P207" s="151"/>
      <c r="Q207" s="151"/>
      <c r="R207" s="154"/>
      <c r="T207" s="155"/>
      <c r="U207" s="151"/>
      <c r="V207" s="151"/>
      <c r="W207" s="151"/>
      <c r="X207" s="151"/>
      <c r="Y207" s="151"/>
      <c r="Z207" s="151"/>
      <c r="AA207" s="156"/>
      <c r="AT207" s="157" t="s">
        <v>132</v>
      </c>
      <c r="AU207" s="157" t="s">
        <v>91</v>
      </c>
      <c r="AV207" s="10" t="s">
        <v>91</v>
      </c>
      <c r="AW207" s="10" t="s">
        <v>29</v>
      </c>
      <c r="AX207" s="10" t="s">
        <v>78</v>
      </c>
      <c r="AY207" s="157" t="s">
        <v>124</v>
      </c>
    </row>
    <row r="208" spans="2:65" s="1" customFormat="1" ht="16.5" customHeight="1">
      <c r="B208" s="123"/>
      <c r="C208" s="143" t="s">
        <v>295</v>
      </c>
      <c r="D208" s="143" t="s">
        <v>125</v>
      </c>
      <c r="E208" s="144" t="s">
        <v>283</v>
      </c>
      <c r="F208" s="223" t="s">
        <v>284</v>
      </c>
      <c r="G208" s="223"/>
      <c r="H208" s="223"/>
      <c r="I208" s="223"/>
      <c r="J208" s="145" t="s">
        <v>162</v>
      </c>
      <c r="K208" s="146">
        <v>101.899</v>
      </c>
      <c r="L208" s="224">
        <v>0</v>
      </c>
      <c r="M208" s="224"/>
      <c r="N208" s="225">
        <f>ROUND(L208*K208,2)</f>
        <v>0</v>
      </c>
      <c r="O208" s="225"/>
      <c r="P208" s="225"/>
      <c r="Q208" s="225"/>
      <c r="R208" s="124"/>
      <c r="T208" s="147" t="s">
        <v>5</v>
      </c>
      <c r="U208" s="46" t="s">
        <v>35</v>
      </c>
      <c r="V208" s="38"/>
      <c r="W208" s="148">
        <f>V208*K208</f>
        <v>0</v>
      </c>
      <c r="X208" s="148">
        <v>0</v>
      </c>
      <c r="Y208" s="148">
        <f>X208*K208</f>
        <v>0</v>
      </c>
      <c r="Z208" s="148">
        <v>0</v>
      </c>
      <c r="AA208" s="149">
        <f>Z208*K208</f>
        <v>0</v>
      </c>
      <c r="AR208" s="21" t="s">
        <v>129</v>
      </c>
      <c r="AT208" s="21" t="s">
        <v>125</v>
      </c>
      <c r="AU208" s="21" t="s">
        <v>91</v>
      </c>
      <c r="AY208" s="21" t="s">
        <v>124</v>
      </c>
      <c r="BE208" s="105">
        <f>IF(U208="základní",N208,0)</f>
        <v>0</v>
      </c>
      <c r="BF208" s="105">
        <f>IF(U208="snížená",N208,0)</f>
        <v>0</v>
      </c>
      <c r="BG208" s="105">
        <f>IF(U208="zákl. přenesená",N208,0)</f>
        <v>0</v>
      </c>
      <c r="BH208" s="105">
        <f>IF(U208="sníž. přenesená",N208,0)</f>
        <v>0</v>
      </c>
      <c r="BI208" s="105">
        <f>IF(U208="nulová",N208,0)</f>
        <v>0</v>
      </c>
      <c r="BJ208" s="21" t="s">
        <v>78</v>
      </c>
      <c r="BK208" s="105">
        <f>ROUND(L208*K208,2)</f>
        <v>0</v>
      </c>
      <c r="BL208" s="21" t="s">
        <v>129</v>
      </c>
      <c r="BM208" s="21" t="s">
        <v>604</v>
      </c>
    </row>
    <row r="209" spans="2:65" s="11" customFormat="1" ht="16.5" customHeight="1">
      <c r="B209" s="158"/>
      <c r="C209" s="159"/>
      <c r="D209" s="159"/>
      <c r="E209" s="160" t="s">
        <v>5</v>
      </c>
      <c r="F209" s="247" t="s">
        <v>286</v>
      </c>
      <c r="G209" s="248"/>
      <c r="H209" s="248"/>
      <c r="I209" s="248"/>
      <c r="J209" s="159"/>
      <c r="K209" s="160" t="s">
        <v>5</v>
      </c>
      <c r="L209" s="159"/>
      <c r="M209" s="159"/>
      <c r="N209" s="159"/>
      <c r="O209" s="159"/>
      <c r="P209" s="159"/>
      <c r="Q209" s="159"/>
      <c r="R209" s="161"/>
      <c r="T209" s="162"/>
      <c r="U209" s="159"/>
      <c r="V209" s="159"/>
      <c r="W209" s="159"/>
      <c r="X209" s="159"/>
      <c r="Y209" s="159"/>
      <c r="Z209" s="159"/>
      <c r="AA209" s="163"/>
      <c r="AT209" s="164" t="s">
        <v>132</v>
      </c>
      <c r="AU209" s="164" t="s">
        <v>91</v>
      </c>
      <c r="AV209" s="11" t="s">
        <v>78</v>
      </c>
      <c r="AW209" s="11" t="s">
        <v>29</v>
      </c>
      <c r="AX209" s="11" t="s">
        <v>70</v>
      </c>
      <c r="AY209" s="164" t="s">
        <v>124</v>
      </c>
    </row>
    <row r="210" spans="2:65" s="10" customFormat="1" ht="16.5" customHeight="1">
      <c r="B210" s="150"/>
      <c r="C210" s="151"/>
      <c r="D210" s="151"/>
      <c r="E210" s="152" t="s">
        <v>5</v>
      </c>
      <c r="F210" s="241" t="s">
        <v>605</v>
      </c>
      <c r="G210" s="242"/>
      <c r="H210" s="242"/>
      <c r="I210" s="242"/>
      <c r="J210" s="151"/>
      <c r="K210" s="153">
        <v>75.661000000000001</v>
      </c>
      <c r="L210" s="151"/>
      <c r="M210" s="151"/>
      <c r="N210" s="151"/>
      <c r="O210" s="151"/>
      <c r="P210" s="151"/>
      <c r="Q210" s="151"/>
      <c r="R210" s="154"/>
      <c r="T210" s="155"/>
      <c r="U210" s="151"/>
      <c r="V210" s="151"/>
      <c r="W210" s="151"/>
      <c r="X210" s="151"/>
      <c r="Y210" s="151"/>
      <c r="Z210" s="151"/>
      <c r="AA210" s="156"/>
      <c r="AT210" s="157" t="s">
        <v>132</v>
      </c>
      <c r="AU210" s="157" t="s">
        <v>91</v>
      </c>
      <c r="AV210" s="10" t="s">
        <v>91</v>
      </c>
      <c r="AW210" s="10" t="s">
        <v>29</v>
      </c>
      <c r="AX210" s="10" t="s">
        <v>70</v>
      </c>
      <c r="AY210" s="157" t="s">
        <v>124</v>
      </c>
    </row>
    <row r="211" spans="2:65" s="11" customFormat="1" ht="16.5" customHeight="1">
      <c r="B211" s="158"/>
      <c r="C211" s="159"/>
      <c r="D211" s="159"/>
      <c r="E211" s="160" t="s">
        <v>5</v>
      </c>
      <c r="F211" s="239" t="s">
        <v>288</v>
      </c>
      <c r="G211" s="240"/>
      <c r="H211" s="240"/>
      <c r="I211" s="240"/>
      <c r="J211" s="159"/>
      <c r="K211" s="160" t="s">
        <v>5</v>
      </c>
      <c r="L211" s="159"/>
      <c r="M211" s="159"/>
      <c r="N211" s="159"/>
      <c r="O211" s="159"/>
      <c r="P211" s="159"/>
      <c r="Q211" s="159"/>
      <c r="R211" s="161"/>
      <c r="T211" s="162"/>
      <c r="U211" s="159"/>
      <c r="V211" s="159"/>
      <c r="W211" s="159"/>
      <c r="X211" s="159"/>
      <c r="Y211" s="159"/>
      <c r="Z211" s="159"/>
      <c r="AA211" s="163"/>
      <c r="AT211" s="164" t="s">
        <v>132</v>
      </c>
      <c r="AU211" s="164" t="s">
        <v>91</v>
      </c>
      <c r="AV211" s="11" t="s">
        <v>78</v>
      </c>
      <c r="AW211" s="11" t="s">
        <v>29</v>
      </c>
      <c r="AX211" s="11" t="s">
        <v>70</v>
      </c>
      <c r="AY211" s="164" t="s">
        <v>124</v>
      </c>
    </row>
    <row r="212" spans="2:65" s="10" customFormat="1" ht="16.5" customHeight="1">
      <c r="B212" s="150"/>
      <c r="C212" s="151"/>
      <c r="D212" s="151"/>
      <c r="E212" s="152" t="s">
        <v>5</v>
      </c>
      <c r="F212" s="241" t="s">
        <v>597</v>
      </c>
      <c r="G212" s="242"/>
      <c r="H212" s="242"/>
      <c r="I212" s="242"/>
      <c r="J212" s="151"/>
      <c r="K212" s="153">
        <v>26.238</v>
      </c>
      <c r="L212" s="151"/>
      <c r="M212" s="151"/>
      <c r="N212" s="151"/>
      <c r="O212" s="151"/>
      <c r="P212" s="151"/>
      <c r="Q212" s="151"/>
      <c r="R212" s="154"/>
      <c r="T212" s="155"/>
      <c r="U212" s="151"/>
      <c r="V212" s="151"/>
      <c r="W212" s="151"/>
      <c r="X212" s="151"/>
      <c r="Y212" s="151"/>
      <c r="Z212" s="151"/>
      <c r="AA212" s="156"/>
      <c r="AT212" s="157" t="s">
        <v>132</v>
      </c>
      <c r="AU212" s="157" t="s">
        <v>91</v>
      </c>
      <c r="AV212" s="10" t="s">
        <v>91</v>
      </c>
      <c r="AW212" s="10" t="s">
        <v>29</v>
      </c>
      <c r="AX212" s="10" t="s">
        <v>70</v>
      </c>
      <c r="AY212" s="157" t="s">
        <v>124</v>
      </c>
    </row>
    <row r="213" spans="2:65" s="12" customFormat="1" ht="16.5" customHeight="1">
      <c r="B213" s="165"/>
      <c r="C213" s="166"/>
      <c r="D213" s="166"/>
      <c r="E213" s="167" t="s">
        <v>5</v>
      </c>
      <c r="F213" s="243" t="s">
        <v>187</v>
      </c>
      <c r="G213" s="244"/>
      <c r="H213" s="244"/>
      <c r="I213" s="244"/>
      <c r="J213" s="166"/>
      <c r="K213" s="168">
        <v>101.899</v>
      </c>
      <c r="L213" s="166"/>
      <c r="M213" s="166"/>
      <c r="N213" s="166"/>
      <c r="O213" s="166"/>
      <c r="P213" s="166"/>
      <c r="Q213" s="166"/>
      <c r="R213" s="169"/>
      <c r="T213" s="170"/>
      <c r="U213" s="166"/>
      <c r="V213" s="166"/>
      <c r="W213" s="166"/>
      <c r="X213" s="166"/>
      <c r="Y213" s="166"/>
      <c r="Z213" s="166"/>
      <c r="AA213" s="171"/>
      <c r="AT213" s="172" t="s">
        <v>132</v>
      </c>
      <c r="AU213" s="172" t="s">
        <v>91</v>
      </c>
      <c r="AV213" s="12" t="s">
        <v>129</v>
      </c>
      <c r="AW213" s="12" t="s">
        <v>29</v>
      </c>
      <c r="AX213" s="12" t="s">
        <v>78</v>
      </c>
      <c r="AY213" s="172" t="s">
        <v>124</v>
      </c>
    </row>
    <row r="214" spans="2:65" s="1" customFormat="1" ht="25.5" customHeight="1">
      <c r="B214" s="123"/>
      <c r="C214" s="143" t="s">
        <v>301</v>
      </c>
      <c r="D214" s="143" t="s">
        <v>125</v>
      </c>
      <c r="E214" s="144" t="s">
        <v>290</v>
      </c>
      <c r="F214" s="223" t="s">
        <v>291</v>
      </c>
      <c r="G214" s="223"/>
      <c r="H214" s="223"/>
      <c r="I214" s="223"/>
      <c r="J214" s="145" t="s">
        <v>292</v>
      </c>
      <c r="K214" s="146">
        <v>136.19</v>
      </c>
      <c r="L214" s="224">
        <v>0</v>
      </c>
      <c r="M214" s="224"/>
      <c r="N214" s="225">
        <f>ROUND(L214*K214,2)</f>
        <v>0</v>
      </c>
      <c r="O214" s="225"/>
      <c r="P214" s="225"/>
      <c r="Q214" s="225"/>
      <c r="R214" s="124"/>
      <c r="T214" s="147" t="s">
        <v>5</v>
      </c>
      <c r="U214" s="46" t="s">
        <v>35</v>
      </c>
      <c r="V214" s="38"/>
      <c r="W214" s="148">
        <f>V214*K214</f>
        <v>0</v>
      </c>
      <c r="X214" s="148">
        <v>0</v>
      </c>
      <c r="Y214" s="148">
        <f>X214*K214</f>
        <v>0</v>
      </c>
      <c r="Z214" s="148">
        <v>0</v>
      </c>
      <c r="AA214" s="149">
        <f>Z214*K214</f>
        <v>0</v>
      </c>
      <c r="AR214" s="21" t="s">
        <v>129</v>
      </c>
      <c r="AT214" s="21" t="s">
        <v>125</v>
      </c>
      <c r="AU214" s="21" t="s">
        <v>91</v>
      </c>
      <c r="AY214" s="21" t="s">
        <v>124</v>
      </c>
      <c r="BE214" s="105">
        <f>IF(U214="základní",N214,0)</f>
        <v>0</v>
      </c>
      <c r="BF214" s="105">
        <f>IF(U214="snížená",N214,0)</f>
        <v>0</v>
      </c>
      <c r="BG214" s="105">
        <f>IF(U214="zákl. přenesená",N214,0)</f>
        <v>0</v>
      </c>
      <c r="BH214" s="105">
        <f>IF(U214="sníž. přenesená",N214,0)</f>
        <v>0</v>
      </c>
      <c r="BI214" s="105">
        <f>IF(U214="nulová",N214,0)</f>
        <v>0</v>
      </c>
      <c r="BJ214" s="21" t="s">
        <v>78</v>
      </c>
      <c r="BK214" s="105">
        <f>ROUND(L214*K214,2)</f>
        <v>0</v>
      </c>
      <c r="BL214" s="21" t="s">
        <v>129</v>
      </c>
      <c r="BM214" s="21" t="s">
        <v>606</v>
      </c>
    </row>
    <row r="215" spans="2:65" s="10" customFormat="1" ht="16.5" customHeight="1">
      <c r="B215" s="150"/>
      <c r="C215" s="151"/>
      <c r="D215" s="151"/>
      <c r="E215" s="152" t="s">
        <v>5</v>
      </c>
      <c r="F215" s="237" t="s">
        <v>607</v>
      </c>
      <c r="G215" s="238"/>
      <c r="H215" s="238"/>
      <c r="I215" s="238"/>
      <c r="J215" s="151"/>
      <c r="K215" s="153">
        <v>136.19</v>
      </c>
      <c r="L215" s="151"/>
      <c r="M215" s="151"/>
      <c r="N215" s="151"/>
      <c r="O215" s="151"/>
      <c r="P215" s="151"/>
      <c r="Q215" s="151"/>
      <c r="R215" s="154"/>
      <c r="T215" s="155"/>
      <c r="U215" s="151"/>
      <c r="V215" s="151"/>
      <c r="W215" s="151"/>
      <c r="X215" s="151"/>
      <c r="Y215" s="151"/>
      <c r="Z215" s="151"/>
      <c r="AA215" s="156"/>
      <c r="AT215" s="157" t="s">
        <v>132</v>
      </c>
      <c r="AU215" s="157" t="s">
        <v>91</v>
      </c>
      <c r="AV215" s="10" t="s">
        <v>91</v>
      </c>
      <c r="AW215" s="10" t="s">
        <v>29</v>
      </c>
      <c r="AX215" s="10" t="s">
        <v>78</v>
      </c>
      <c r="AY215" s="157" t="s">
        <v>124</v>
      </c>
    </row>
    <row r="216" spans="2:65" s="1" customFormat="1" ht="25.5" customHeight="1">
      <c r="B216" s="123"/>
      <c r="C216" s="143" t="s">
        <v>306</v>
      </c>
      <c r="D216" s="143" t="s">
        <v>125</v>
      </c>
      <c r="E216" s="144" t="s">
        <v>296</v>
      </c>
      <c r="F216" s="223" t="s">
        <v>297</v>
      </c>
      <c r="G216" s="223"/>
      <c r="H216" s="223"/>
      <c r="I216" s="223"/>
      <c r="J216" s="145" t="s">
        <v>162</v>
      </c>
      <c r="K216" s="146">
        <v>168.119</v>
      </c>
      <c r="L216" s="224">
        <v>0</v>
      </c>
      <c r="M216" s="224"/>
      <c r="N216" s="225">
        <f>ROUND(L216*K216,2)</f>
        <v>0</v>
      </c>
      <c r="O216" s="225"/>
      <c r="P216" s="225"/>
      <c r="Q216" s="225"/>
      <c r="R216" s="124"/>
      <c r="T216" s="147" t="s">
        <v>5</v>
      </c>
      <c r="U216" s="46" t="s">
        <v>35</v>
      </c>
      <c r="V216" s="38"/>
      <c r="W216" s="148">
        <f>V216*K216</f>
        <v>0</v>
      </c>
      <c r="X216" s="148">
        <v>0</v>
      </c>
      <c r="Y216" s="148">
        <f>X216*K216</f>
        <v>0</v>
      </c>
      <c r="Z216" s="148">
        <v>0</v>
      </c>
      <c r="AA216" s="149">
        <f>Z216*K216</f>
        <v>0</v>
      </c>
      <c r="AR216" s="21" t="s">
        <v>129</v>
      </c>
      <c r="AT216" s="21" t="s">
        <v>125</v>
      </c>
      <c r="AU216" s="21" t="s">
        <v>91</v>
      </c>
      <c r="AY216" s="21" t="s">
        <v>124</v>
      </c>
      <c r="BE216" s="105">
        <f>IF(U216="základní",N216,0)</f>
        <v>0</v>
      </c>
      <c r="BF216" s="105">
        <f>IF(U216="snížená",N216,0)</f>
        <v>0</v>
      </c>
      <c r="BG216" s="105">
        <f>IF(U216="zákl. přenesená",N216,0)</f>
        <v>0</v>
      </c>
      <c r="BH216" s="105">
        <f>IF(U216="sníž. přenesená",N216,0)</f>
        <v>0</v>
      </c>
      <c r="BI216" s="105">
        <f>IF(U216="nulová",N216,0)</f>
        <v>0</v>
      </c>
      <c r="BJ216" s="21" t="s">
        <v>78</v>
      </c>
      <c r="BK216" s="105">
        <f>ROUND(L216*K216,2)</f>
        <v>0</v>
      </c>
      <c r="BL216" s="21" t="s">
        <v>129</v>
      </c>
      <c r="BM216" s="21" t="s">
        <v>608</v>
      </c>
    </row>
    <row r="217" spans="2:65" s="11" customFormat="1" ht="25.5" customHeight="1">
      <c r="B217" s="158"/>
      <c r="C217" s="159"/>
      <c r="D217" s="159"/>
      <c r="E217" s="160" t="s">
        <v>5</v>
      </c>
      <c r="F217" s="247" t="s">
        <v>609</v>
      </c>
      <c r="G217" s="248"/>
      <c r="H217" s="248"/>
      <c r="I217" s="248"/>
      <c r="J217" s="159"/>
      <c r="K217" s="160" t="s">
        <v>5</v>
      </c>
      <c r="L217" s="159"/>
      <c r="M217" s="159"/>
      <c r="N217" s="159"/>
      <c r="O217" s="159"/>
      <c r="P217" s="159"/>
      <c r="Q217" s="159"/>
      <c r="R217" s="161"/>
      <c r="T217" s="162"/>
      <c r="U217" s="159"/>
      <c r="V217" s="159"/>
      <c r="W217" s="159"/>
      <c r="X217" s="159"/>
      <c r="Y217" s="159"/>
      <c r="Z217" s="159"/>
      <c r="AA217" s="163"/>
      <c r="AT217" s="164" t="s">
        <v>132</v>
      </c>
      <c r="AU217" s="164" t="s">
        <v>91</v>
      </c>
      <c r="AV217" s="11" t="s">
        <v>78</v>
      </c>
      <c r="AW217" s="11" t="s">
        <v>29</v>
      </c>
      <c r="AX217" s="11" t="s">
        <v>70</v>
      </c>
      <c r="AY217" s="164" t="s">
        <v>124</v>
      </c>
    </row>
    <row r="218" spans="2:65" s="10" customFormat="1" ht="16.5" customHeight="1">
      <c r="B218" s="150"/>
      <c r="C218" s="151"/>
      <c r="D218" s="151"/>
      <c r="E218" s="152" t="s">
        <v>5</v>
      </c>
      <c r="F218" s="241" t="s">
        <v>610</v>
      </c>
      <c r="G218" s="242"/>
      <c r="H218" s="242"/>
      <c r="I218" s="242"/>
      <c r="J218" s="151"/>
      <c r="K218" s="153">
        <v>168.119</v>
      </c>
      <c r="L218" s="151"/>
      <c r="M218" s="151"/>
      <c r="N218" s="151"/>
      <c r="O218" s="151"/>
      <c r="P218" s="151"/>
      <c r="Q218" s="151"/>
      <c r="R218" s="154"/>
      <c r="T218" s="155"/>
      <c r="U218" s="151"/>
      <c r="V218" s="151"/>
      <c r="W218" s="151"/>
      <c r="X218" s="151"/>
      <c r="Y218" s="151"/>
      <c r="Z218" s="151"/>
      <c r="AA218" s="156"/>
      <c r="AT218" s="157" t="s">
        <v>132</v>
      </c>
      <c r="AU218" s="157" t="s">
        <v>91</v>
      </c>
      <c r="AV218" s="10" t="s">
        <v>91</v>
      </c>
      <c r="AW218" s="10" t="s">
        <v>29</v>
      </c>
      <c r="AX218" s="10" t="s">
        <v>78</v>
      </c>
      <c r="AY218" s="157" t="s">
        <v>124</v>
      </c>
    </row>
    <row r="219" spans="2:65" s="1" customFormat="1" ht="25.5" customHeight="1">
      <c r="B219" s="123"/>
      <c r="C219" s="143" t="s">
        <v>312</v>
      </c>
      <c r="D219" s="143" t="s">
        <v>125</v>
      </c>
      <c r="E219" s="144" t="s">
        <v>302</v>
      </c>
      <c r="F219" s="223" t="s">
        <v>303</v>
      </c>
      <c r="G219" s="223"/>
      <c r="H219" s="223"/>
      <c r="I219" s="223"/>
      <c r="J219" s="145" t="s">
        <v>162</v>
      </c>
      <c r="K219" s="146">
        <v>53.514000000000003</v>
      </c>
      <c r="L219" s="224">
        <v>0</v>
      </c>
      <c r="M219" s="224"/>
      <c r="N219" s="225">
        <f>ROUND(L219*K219,2)</f>
        <v>0</v>
      </c>
      <c r="O219" s="225"/>
      <c r="P219" s="225"/>
      <c r="Q219" s="225"/>
      <c r="R219" s="124"/>
      <c r="T219" s="147" t="s">
        <v>5</v>
      </c>
      <c r="U219" s="46" t="s">
        <v>35</v>
      </c>
      <c r="V219" s="38"/>
      <c r="W219" s="148">
        <f>V219*K219</f>
        <v>0</v>
      </c>
      <c r="X219" s="148">
        <v>0</v>
      </c>
      <c r="Y219" s="148">
        <f>X219*K219</f>
        <v>0</v>
      </c>
      <c r="Z219" s="148">
        <v>0</v>
      </c>
      <c r="AA219" s="149">
        <f>Z219*K219</f>
        <v>0</v>
      </c>
      <c r="AR219" s="21" t="s">
        <v>129</v>
      </c>
      <c r="AT219" s="21" t="s">
        <v>125</v>
      </c>
      <c r="AU219" s="21" t="s">
        <v>91</v>
      </c>
      <c r="AY219" s="21" t="s">
        <v>124</v>
      </c>
      <c r="BE219" s="105">
        <f>IF(U219="základní",N219,0)</f>
        <v>0</v>
      </c>
      <c r="BF219" s="105">
        <f>IF(U219="snížená",N219,0)</f>
        <v>0</v>
      </c>
      <c r="BG219" s="105">
        <f>IF(U219="zákl. přenesená",N219,0)</f>
        <v>0</v>
      </c>
      <c r="BH219" s="105">
        <f>IF(U219="sníž. přenesená",N219,0)</f>
        <v>0</v>
      </c>
      <c r="BI219" s="105">
        <f>IF(U219="nulová",N219,0)</f>
        <v>0</v>
      </c>
      <c r="BJ219" s="21" t="s">
        <v>78</v>
      </c>
      <c r="BK219" s="105">
        <f>ROUND(L219*K219,2)</f>
        <v>0</v>
      </c>
      <c r="BL219" s="21" t="s">
        <v>129</v>
      </c>
      <c r="BM219" s="21" t="s">
        <v>611</v>
      </c>
    </row>
    <row r="220" spans="2:65" s="10" customFormat="1" ht="38.25" customHeight="1">
      <c r="B220" s="150"/>
      <c r="C220" s="151"/>
      <c r="D220" s="151"/>
      <c r="E220" s="152" t="s">
        <v>5</v>
      </c>
      <c r="F220" s="237" t="s">
        <v>612</v>
      </c>
      <c r="G220" s="238"/>
      <c r="H220" s="238"/>
      <c r="I220" s="238"/>
      <c r="J220" s="151"/>
      <c r="K220" s="153">
        <v>53.514000000000003</v>
      </c>
      <c r="L220" s="151"/>
      <c r="M220" s="151"/>
      <c r="N220" s="151"/>
      <c r="O220" s="151"/>
      <c r="P220" s="151"/>
      <c r="Q220" s="151"/>
      <c r="R220" s="154"/>
      <c r="T220" s="155"/>
      <c r="U220" s="151"/>
      <c r="V220" s="151"/>
      <c r="W220" s="151"/>
      <c r="X220" s="151"/>
      <c r="Y220" s="151"/>
      <c r="Z220" s="151"/>
      <c r="AA220" s="156"/>
      <c r="AT220" s="157" t="s">
        <v>132</v>
      </c>
      <c r="AU220" s="157" t="s">
        <v>91</v>
      </c>
      <c r="AV220" s="10" t="s">
        <v>91</v>
      </c>
      <c r="AW220" s="10" t="s">
        <v>29</v>
      </c>
      <c r="AX220" s="10" t="s">
        <v>78</v>
      </c>
      <c r="AY220" s="157" t="s">
        <v>124</v>
      </c>
    </row>
    <row r="221" spans="2:65" s="1" customFormat="1" ht="16.5" customHeight="1">
      <c r="B221" s="123"/>
      <c r="C221" s="173" t="s">
        <v>324</v>
      </c>
      <c r="D221" s="173" t="s">
        <v>307</v>
      </c>
      <c r="E221" s="174" t="s">
        <v>308</v>
      </c>
      <c r="F221" s="234" t="s">
        <v>309</v>
      </c>
      <c r="G221" s="234"/>
      <c r="H221" s="234"/>
      <c r="I221" s="234"/>
      <c r="J221" s="175" t="s">
        <v>292</v>
      </c>
      <c r="K221" s="176">
        <v>107.02800000000001</v>
      </c>
      <c r="L221" s="235">
        <v>0</v>
      </c>
      <c r="M221" s="235"/>
      <c r="N221" s="236">
        <f>ROUND(L221*K221,2)</f>
        <v>0</v>
      </c>
      <c r="O221" s="225"/>
      <c r="P221" s="225"/>
      <c r="Q221" s="225"/>
      <c r="R221" s="124"/>
      <c r="T221" s="147" t="s">
        <v>5</v>
      </c>
      <c r="U221" s="46" t="s">
        <v>35</v>
      </c>
      <c r="V221" s="38"/>
      <c r="W221" s="148">
        <f>V221*K221</f>
        <v>0</v>
      </c>
      <c r="X221" s="148">
        <v>1</v>
      </c>
      <c r="Y221" s="148">
        <f>X221*K221</f>
        <v>107.02800000000001</v>
      </c>
      <c r="Z221" s="148">
        <v>0</v>
      </c>
      <c r="AA221" s="149">
        <f>Z221*K221</f>
        <v>0</v>
      </c>
      <c r="AR221" s="21" t="s">
        <v>159</v>
      </c>
      <c r="AT221" s="21" t="s">
        <v>307</v>
      </c>
      <c r="AU221" s="21" t="s">
        <v>91</v>
      </c>
      <c r="AY221" s="21" t="s">
        <v>124</v>
      </c>
      <c r="BE221" s="105">
        <f>IF(U221="základní",N221,0)</f>
        <v>0</v>
      </c>
      <c r="BF221" s="105">
        <f>IF(U221="snížená",N221,0)</f>
        <v>0</v>
      </c>
      <c r="BG221" s="105">
        <f>IF(U221="zákl. přenesená",N221,0)</f>
        <v>0</v>
      </c>
      <c r="BH221" s="105">
        <f>IF(U221="sníž. přenesená",N221,0)</f>
        <v>0</v>
      </c>
      <c r="BI221" s="105">
        <f>IF(U221="nulová",N221,0)</f>
        <v>0</v>
      </c>
      <c r="BJ221" s="21" t="s">
        <v>78</v>
      </c>
      <c r="BK221" s="105">
        <f>ROUND(L221*K221,2)</f>
        <v>0</v>
      </c>
      <c r="BL221" s="21" t="s">
        <v>129</v>
      </c>
      <c r="BM221" s="21" t="s">
        <v>613</v>
      </c>
    </row>
    <row r="222" spans="2:65" s="10" customFormat="1" ht="16.5" customHeight="1">
      <c r="B222" s="150"/>
      <c r="C222" s="151"/>
      <c r="D222" s="151"/>
      <c r="E222" s="152" t="s">
        <v>5</v>
      </c>
      <c r="F222" s="237" t="s">
        <v>614</v>
      </c>
      <c r="G222" s="238"/>
      <c r="H222" s="238"/>
      <c r="I222" s="238"/>
      <c r="J222" s="151"/>
      <c r="K222" s="153">
        <v>107.02800000000001</v>
      </c>
      <c r="L222" s="151"/>
      <c r="M222" s="151"/>
      <c r="N222" s="151"/>
      <c r="O222" s="151"/>
      <c r="P222" s="151"/>
      <c r="Q222" s="151"/>
      <c r="R222" s="154"/>
      <c r="T222" s="155"/>
      <c r="U222" s="151"/>
      <c r="V222" s="151"/>
      <c r="W222" s="151"/>
      <c r="X222" s="151"/>
      <c r="Y222" s="151"/>
      <c r="Z222" s="151"/>
      <c r="AA222" s="156"/>
      <c r="AT222" s="157" t="s">
        <v>132</v>
      </c>
      <c r="AU222" s="157" t="s">
        <v>91</v>
      </c>
      <c r="AV222" s="10" t="s">
        <v>91</v>
      </c>
      <c r="AW222" s="10" t="s">
        <v>29</v>
      </c>
      <c r="AX222" s="10" t="s">
        <v>78</v>
      </c>
      <c r="AY222" s="157" t="s">
        <v>124</v>
      </c>
    </row>
    <row r="223" spans="2:65" s="9" customFormat="1" ht="29.85" customHeight="1">
      <c r="B223" s="132"/>
      <c r="C223" s="133"/>
      <c r="D223" s="142" t="s">
        <v>103</v>
      </c>
      <c r="E223" s="142"/>
      <c r="F223" s="142"/>
      <c r="G223" s="142"/>
      <c r="H223" s="142"/>
      <c r="I223" s="142"/>
      <c r="J223" s="142"/>
      <c r="K223" s="142"/>
      <c r="L223" s="142"/>
      <c r="M223" s="142"/>
      <c r="N223" s="230">
        <f>BK223</f>
        <v>0</v>
      </c>
      <c r="O223" s="231"/>
      <c r="P223" s="231"/>
      <c r="Q223" s="231"/>
      <c r="R223" s="135"/>
      <c r="T223" s="136"/>
      <c r="U223" s="133"/>
      <c r="V223" s="133"/>
      <c r="W223" s="137">
        <f>SUM(W224:W227)</f>
        <v>0</v>
      </c>
      <c r="X223" s="133"/>
      <c r="Y223" s="137">
        <f>SUM(Y224:Y227)</f>
        <v>5.8404600000000004E-3</v>
      </c>
      <c r="Z223" s="133"/>
      <c r="AA223" s="138">
        <f>SUM(AA224:AA227)</f>
        <v>0</v>
      </c>
      <c r="AR223" s="139" t="s">
        <v>78</v>
      </c>
      <c r="AT223" s="140" t="s">
        <v>69</v>
      </c>
      <c r="AU223" s="140" t="s">
        <v>78</v>
      </c>
      <c r="AY223" s="139" t="s">
        <v>124</v>
      </c>
      <c r="BK223" s="141">
        <f>SUM(BK224:BK227)</f>
        <v>0</v>
      </c>
    </row>
    <row r="224" spans="2:65" s="1" customFormat="1" ht="25.5" customHeight="1">
      <c r="B224" s="123"/>
      <c r="C224" s="143" t="s">
        <v>331</v>
      </c>
      <c r="D224" s="143" t="s">
        <v>125</v>
      </c>
      <c r="E224" s="144" t="s">
        <v>313</v>
      </c>
      <c r="F224" s="223" t="s">
        <v>314</v>
      </c>
      <c r="G224" s="223"/>
      <c r="H224" s="223"/>
      <c r="I224" s="223"/>
      <c r="J224" s="145" t="s">
        <v>162</v>
      </c>
      <c r="K224" s="146">
        <v>16.713999999999999</v>
      </c>
      <c r="L224" s="224">
        <v>0</v>
      </c>
      <c r="M224" s="224"/>
      <c r="N224" s="225">
        <f>ROUND(L224*K224,2)</f>
        <v>0</v>
      </c>
      <c r="O224" s="225"/>
      <c r="P224" s="225"/>
      <c r="Q224" s="225"/>
      <c r="R224" s="124"/>
      <c r="T224" s="147" t="s">
        <v>5</v>
      </c>
      <c r="U224" s="46" t="s">
        <v>35</v>
      </c>
      <c r="V224" s="38"/>
      <c r="W224" s="148">
        <f>V224*K224</f>
        <v>0</v>
      </c>
      <c r="X224" s="148">
        <v>0</v>
      </c>
      <c r="Y224" s="148">
        <f>X224*K224</f>
        <v>0</v>
      </c>
      <c r="Z224" s="148">
        <v>0</v>
      </c>
      <c r="AA224" s="149">
        <f>Z224*K224</f>
        <v>0</v>
      </c>
      <c r="AR224" s="21" t="s">
        <v>129</v>
      </c>
      <c r="AT224" s="21" t="s">
        <v>125</v>
      </c>
      <c r="AU224" s="21" t="s">
        <v>91</v>
      </c>
      <c r="AY224" s="21" t="s">
        <v>124</v>
      </c>
      <c r="BE224" s="105">
        <f>IF(U224="základní",N224,0)</f>
        <v>0</v>
      </c>
      <c r="BF224" s="105">
        <f>IF(U224="snížená",N224,0)</f>
        <v>0</v>
      </c>
      <c r="BG224" s="105">
        <f>IF(U224="zákl. přenesená",N224,0)</f>
        <v>0</v>
      </c>
      <c r="BH224" s="105">
        <f>IF(U224="sníž. přenesená",N224,0)</f>
        <v>0</v>
      </c>
      <c r="BI224" s="105">
        <f>IF(U224="nulová",N224,0)</f>
        <v>0</v>
      </c>
      <c r="BJ224" s="21" t="s">
        <v>78</v>
      </c>
      <c r="BK224" s="105">
        <f>ROUND(L224*K224,2)</f>
        <v>0</v>
      </c>
      <c r="BL224" s="21" t="s">
        <v>129</v>
      </c>
      <c r="BM224" s="21" t="s">
        <v>615</v>
      </c>
    </row>
    <row r="225" spans="2:65" s="10" customFormat="1" ht="16.5" customHeight="1">
      <c r="B225" s="150"/>
      <c r="C225" s="151"/>
      <c r="D225" s="151"/>
      <c r="E225" s="152" t="s">
        <v>5</v>
      </c>
      <c r="F225" s="237" t="s">
        <v>616</v>
      </c>
      <c r="G225" s="238"/>
      <c r="H225" s="238"/>
      <c r="I225" s="238"/>
      <c r="J225" s="151"/>
      <c r="K225" s="153">
        <v>16.713999999999999</v>
      </c>
      <c r="L225" s="151"/>
      <c r="M225" s="151"/>
      <c r="N225" s="151"/>
      <c r="O225" s="151"/>
      <c r="P225" s="151"/>
      <c r="Q225" s="151"/>
      <c r="R225" s="154"/>
      <c r="T225" s="155"/>
      <c r="U225" s="151"/>
      <c r="V225" s="151"/>
      <c r="W225" s="151"/>
      <c r="X225" s="151"/>
      <c r="Y225" s="151"/>
      <c r="Z225" s="151"/>
      <c r="AA225" s="156"/>
      <c r="AT225" s="157" t="s">
        <v>132</v>
      </c>
      <c r="AU225" s="157" t="s">
        <v>91</v>
      </c>
      <c r="AV225" s="10" t="s">
        <v>91</v>
      </c>
      <c r="AW225" s="10" t="s">
        <v>29</v>
      </c>
      <c r="AX225" s="10" t="s">
        <v>78</v>
      </c>
      <c r="AY225" s="157" t="s">
        <v>124</v>
      </c>
    </row>
    <row r="226" spans="2:65" s="1" customFormat="1" ht="25.5" customHeight="1">
      <c r="B226" s="123"/>
      <c r="C226" s="143" t="s">
        <v>336</v>
      </c>
      <c r="D226" s="143" t="s">
        <v>125</v>
      </c>
      <c r="E226" s="144" t="s">
        <v>617</v>
      </c>
      <c r="F226" s="223" t="s">
        <v>618</v>
      </c>
      <c r="G226" s="223"/>
      <c r="H226" s="223"/>
      <c r="I226" s="223"/>
      <c r="J226" s="145" t="s">
        <v>162</v>
      </c>
      <c r="K226" s="146">
        <v>0.36</v>
      </c>
      <c r="L226" s="224">
        <v>0</v>
      </c>
      <c r="M226" s="224"/>
      <c r="N226" s="225">
        <f>ROUND(L226*K226,2)</f>
        <v>0</v>
      </c>
      <c r="O226" s="225"/>
      <c r="P226" s="225"/>
      <c r="Q226" s="225"/>
      <c r="R226" s="124"/>
      <c r="T226" s="147" t="s">
        <v>5</v>
      </c>
      <c r="U226" s="46" t="s">
        <v>35</v>
      </c>
      <c r="V226" s="38"/>
      <c r="W226" s="148">
        <f>V226*K226</f>
        <v>0</v>
      </c>
      <c r="X226" s="148">
        <v>0</v>
      </c>
      <c r="Y226" s="148">
        <f>X226*K226</f>
        <v>0</v>
      </c>
      <c r="Z226" s="148">
        <v>0</v>
      </c>
      <c r="AA226" s="149">
        <f>Z226*K226</f>
        <v>0</v>
      </c>
      <c r="AR226" s="21" t="s">
        <v>129</v>
      </c>
      <c r="AT226" s="21" t="s">
        <v>125</v>
      </c>
      <c r="AU226" s="21" t="s">
        <v>91</v>
      </c>
      <c r="AY226" s="21" t="s">
        <v>124</v>
      </c>
      <c r="BE226" s="105">
        <f>IF(U226="základní",N226,0)</f>
        <v>0</v>
      </c>
      <c r="BF226" s="105">
        <f>IF(U226="snížená",N226,0)</f>
        <v>0</v>
      </c>
      <c r="BG226" s="105">
        <f>IF(U226="zákl. přenesená",N226,0)</f>
        <v>0</v>
      </c>
      <c r="BH226" s="105">
        <f>IF(U226="sníž. přenesená",N226,0)</f>
        <v>0</v>
      </c>
      <c r="BI226" s="105">
        <f>IF(U226="nulová",N226,0)</f>
        <v>0</v>
      </c>
      <c r="BJ226" s="21" t="s">
        <v>78</v>
      </c>
      <c r="BK226" s="105">
        <f>ROUND(L226*K226,2)</f>
        <v>0</v>
      </c>
      <c r="BL226" s="21" t="s">
        <v>129</v>
      </c>
      <c r="BM226" s="21" t="s">
        <v>619</v>
      </c>
    </row>
    <row r="227" spans="2:65" s="1" customFormat="1" ht="16.5" customHeight="1">
      <c r="B227" s="123"/>
      <c r="C227" s="143" t="s">
        <v>340</v>
      </c>
      <c r="D227" s="143" t="s">
        <v>125</v>
      </c>
      <c r="E227" s="144" t="s">
        <v>620</v>
      </c>
      <c r="F227" s="223" t="s">
        <v>621</v>
      </c>
      <c r="G227" s="223"/>
      <c r="H227" s="223"/>
      <c r="I227" s="223"/>
      <c r="J227" s="145" t="s">
        <v>128</v>
      </c>
      <c r="K227" s="146">
        <v>0.91400000000000003</v>
      </c>
      <c r="L227" s="224">
        <v>0</v>
      </c>
      <c r="M227" s="224"/>
      <c r="N227" s="225">
        <f>ROUND(L227*K227,2)</f>
        <v>0</v>
      </c>
      <c r="O227" s="225"/>
      <c r="P227" s="225"/>
      <c r="Q227" s="225"/>
      <c r="R227" s="124"/>
      <c r="T227" s="147" t="s">
        <v>5</v>
      </c>
      <c r="U227" s="46" t="s">
        <v>35</v>
      </c>
      <c r="V227" s="38"/>
      <c r="W227" s="148">
        <f>V227*K227</f>
        <v>0</v>
      </c>
      <c r="X227" s="148">
        <v>6.3899999999999998E-3</v>
      </c>
      <c r="Y227" s="148">
        <f>X227*K227</f>
        <v>5.8404600000000004E-3</v>
      </c>
      <c r="Z227" s="148">
        <v>0</v>
      </c>
      <c r="AA227" s="149">
        <f>Z227*K227</f>
        <v>0</v>
      </c>
      <c r="AR227" s="21" t="s">
        <v>129</v>
      </c>
      <c r="AT227" s="21" t="s">
        <v>125</v>
      </c>
      <c r="AU227" s="21" t="s">
        <v>91</v>
      </c>
      <c r="AY227" s="21" t="s">
        <v>124</v>
      </c>
      <c r="BE227" s="105">
        <f>IF(U227="základní",N227,0)</f>
        <v>0</v>
      </c>
      <c r="BF227" s="105">
        <f>IF(U227="snížená",N227,0)</f>
        <v>0</v>
      </c>
      <c r="BG227" s="105">
        <f>IF(U227="zákl. přenesená",N227,0)</f>
        <v>0</v>
      </c>
      <c r="BH227" s="105">
        <f>IF(U227="sníž. přenesená",N227,0)</f>
        <v>0</v>
      </c>
      <c r="BI227" s="105">
        <f>IF(U227="nulová",N227,0)</f>
        <v>0</v>
      </c>
      <c r="BJ227" s="21" t="s">
        <v>78</v>
      </c>
      <c r="BK227" s="105">
        <f>ROUND(L227*K227,2)</f>
        <v>0</v>
      </c>
      <c r="BL227" s="21" t="s">
        <v>129</v>
      </c>
      <c r="BM227" s="21" t="s">
        <v>622</v>
      </c>
    </row>
    <row r="228" spans="2:65" s="9" customFormat="1" ht="29.85" customHeight="1">
      <c r="B228" s="132"/>
      <c r="C228" s="133"/>
      <c r="D228" s="142" t="s">
        <v>104</v>
      </c>
      <c r="E228" s="142"/>
      <c r="F228" s="142"/>
      <c r="G228" s="142"/>
      <c r="H228" s="142"/>
      <c r="I228" s="142"/>
      <c r="J228" s="142"/>
      <c r="K228" s="142"/>
      <c r="L228" s="142"/>
      <c r="M228" s="142"/>
      <c r="N228" s="232">
        <f>BK228</f>
        <v>0</v>
      </c>
      <c r="O228" s="233"/>
      <c r="P228" s="233"/>
      <c r="Q228" s="233"/>
      <c r="R228" s="135"/>
      <c r="T228" s="136"/>
      <c r="U228" s="133"/>
      <c r="V228" s="133"/>
      <c r="W228" s="137">
        <f>SUM(W229:W236)</f>
        <v>0</v>
      </c>
      <c r="X228" s="133"/>
      <c r="Y228" s="137">
        <f>SUM(Y229:Y236)</f>
        <v>33.339805000000005</v>
      </c>
      <c r="Z228" s="133"/>
      <c r="AA228" s="138">
        <f>SUM(AA229:AA236)</f>
        <v>0</v>
      </c>
      <c r="AR228" s="139" t="s">
        <v>78</v>
      </c>
      <c r="AT228" s="140" t="s">
        <v>69</v>
      </c>
      <c r="AU228" s="140" t="s">
        <v>78</v>
      </c>
      <c r="AY228" s="139" t="s">
        <v>124</v>
      </c>
      <c r="BK228" s="141">
        <f>SUM(BK229:BK236)</f>
        <v>0</v>
      </c>
    </row>
    <row r="229" spans="2:65" s="1" customFormat="1" ht="16.5" customHeight="1">
      <c r="B229" s="123"/>
      <c r="C229" s="143" t="s">
        <v>344</v>
      </c>
      <c r="D229" s="143" t="s">
        <v>125</v>
      </c>
      <c r="E229" s="144" t="s">
        <v>337</v>
      </c>
      <c r="F229" s="223" t="s">
        <v>338</v>
      </c>
      <c r="G229" s="223"/>
      <c r="H229" s="223"/>
      <c r="I229" s="223"/>
      <c r="J229" s="145" t="s">
        <v>128</v>
      </c>
      <c r="K229" s="146">
        <v>3.36</v>
      </c>
      <c r="L229" s="224">
        <v>0</v>
      </c>
      <c r="M229" s="224"/>
      <c r="N229" s="225">
        <f t="shared" ref="N229:N236" si="0">ROUND(L229*K229,2)</f>
        <v>0</v>
      </c>
      <c r="O229" s="225"/>
      <c r="P229" s="225"/>
      <c r="Q229" s="225"/>
      <c r="R229" s="124"/>
      <c r="T229" s="147" t="s">
        <v>5</v>
      </c>
      <c r="U229" s="46" t="s">
        <v>35</v>
      </c>
      <c r="V229" s="38"/>
      <c r="W229" s="148">
        <f t="shared" ref="W229:W236" si="1">V229*K229</f>
        <v>0</v>
      </c>
      <c r="X229" s="148">
        <v>0</v>
      </c>
      <c r="Y229" s="148">
        <f t="shared" ref="Y229:Y236" si="2">X229*K229</f>
        <v>0</v>
      </c>
      <c r="Z229" s="148">
        <v>0</v>
      </c>
      <c r="AA229" s="149">
        <f t="shared" ref="AA229:AA236" si="3">Z229*K229</f>
        <v>0</v>
      </c>
      <c r="AR229" s="21" t="s">
        <v>129</v>
      </c>
      <c r="AT229" s="21" t="s">
        <v>125</v>
      </c>
      <c r="AU229" s="21" t="s">
        <v>91</v>
      </c>
      <c r="AY229" s="21" t="s">
        <v>124</v>
      </c>
      <c r="BE229" s="105">
        <f t="shared" ref="BE229:BE236" si="4">IF(U229="základní",N229,0)</f>
        <v>0</v>
      </c>
      <c r="BF229" s="105">
        <f t="shared" ref="BF229:BF236" si="5">IF(U229="snížená",N229,0)</f>
        <v>0</v>
      </c>
      <c r="BG229" s="105">
        <f t="shared" ref="BG229:BG236" si="6">IF(U229="zákl. přenesená",N229,0)</f>
        <v>0</v>
      </c>
      <c r="BH229" s="105">
        <f t="shared" ref="BH229:BH236" si="7">IF(U229="sníž. přenesená",N229,0)</f>
        <v>0</v>
      </c>
      <c r="BI229" s="105">
        <f t="shared" ref="BI229:BI236" si="8">IF(U229="nulová",N229,0)</f>
        <v>0</v>
      </c>
      <c r="BJ229" s="21" t="s">
        <v>78</v>
      </c>
      <c r="BK229" s="105">
        <f t="shared" ref="BK229:BK236" si="9">ROUND(L229*K229,2)</f>
        <v>0</v>
      </c>
      <c r="BL229" s="21" t="s">
        <v>129</v>
      </c>
      <c r="BM229" s="21" t="s">
        <v>623</v>
      </c>
    </row>
    <row r="230" spans="2:65" s="1" customFormat="1" ht="38.25" customHeight="1">
      <c r="B230" s="123"/>
      <c r="C230" s="143" t="s">
        <v>352</v>
      </c>
      <c r="D230" s="143" t="s">
        <v>125</v>
      </c>
      <c r="E230" s="144" t="s">
        <v>341</v>
      </c>
      <c r="F230" s="223" t="s">
        <v>342</v>
      </c>
      <c r="G230" s="223"/>
      <c r="H230" s="223"/>
      <c r="I230" s="223"/>
      <c r="J230" s="145" t="s">
        <v>128</v>
      </c>
      <c r="K230" s="146">
        <v>34.1</v>
      </c>
      <c r="L230" s="224">
        <v>0</v>
      </c>
      <c r="M230" s="224"/>
      <c r="N230" s="225">
        <f t="shared" si="0"/>
        <v>0</v>
      </c>
      <c r="O230" s="225"/>
      <c r="P230" s="225"/>
      <c r="Q230" s="225"/>
      <c r="R230" s="124"/>
      <c r="T230" s="147" t="s">
        <v>5</v>
      </c>
      <c r="U230" s="46" t="s">
        <v>35</v>
      </c>
      <c r="V230" s="38"/>
      <c r="W230" s="148">
        <f t="shared" si="1"/>
        <v>0</v>
      </c>
      <c r="X230" s="148">
        <v>0.28089999999999998</v>
      </c>
      <c r="Y230" s="148">
        <f t="shared" si="2"/>
        <v>9.5786899999999999</v>
      </c>
      <c r="Z230" s="148">
        <v>0</v>
      </c>
      <c r="AA230" s="149">
        <f t="shared" si="3"/>
        <v>0</v>
      </c>
      <c r="AR230" s="21" t="s">
        <v>129</v>
      </c>
      <c r="AT230" s="21" t="s">
        <v>125</v>
      </c>
      <c r="AU230" s="21" t="s">
        <v>91</v>
      </c>
      <c r="AY230" s="21" t="s">
        <v>124</v>
      </c>
      <c r="BE230" s="105">
        <f t="shared" si="4"/>
        <v>0</v>
      </c>
      <c r="BF230" s="105">
        <f t="shared" si="5"/>
        <v>0</v>
      </c>
      <c r="BG230" s="105">
        <f t="shared" si="6"/>
        <v>0</v>
      </c>
      <c r="BH230" s="105">
        <f t="shared" si="7"/>
        <v>0</v>
      </c>
      <c r="BI230" s="105">
        <f t="shared" si="8"/>
        <v>0</v>
      </c>
      <c r="BJ230" s="21" t="s">
        <v>78</v>
      </c>
      <c r="BK230" s="105">
        <f t="shared" si="9"/>
        <v>0</v>
      </c>
      <c r="BL230" s="21" t="s">
        <v>129</v>
      </c>
      <c r="BM230" s="21" t="s">
        <v>624</v>
      </c>
    </row>
    <row r="231" spans="2:65" s="1" customFormat="1" ht="25.5" customHeight="1">
      <c r="B231" s="123"/>
      <c r="C231" s="143" t="s">
        <v>348</v>
      </c>
      <c r="D231" s="143" t="s">
        <v>125</v>
      </c>
      <c r="E231" s="144" t="s">
        <v>345</v>
      </c>
      <c r="F231" s="223" t="s">
        <v>346</v>
      </c>
      <c r="G231" s="223"/>
      <c r="H231" s="223"/>
      <c r="I231" s="223"/>
      <c r="J231" s="145" t="s">
        <v>128</v>
      </c>
      <c r="K231" s="146">
        <v>34.1</v>
      </c>
      <c r="L231" s="224">
        <v>0</v>
      </c>
      <c r="M231" s="224"/>
      <c r="N231" s="225">
        <f t="shared" si="0"/>
        <v>0</v>
      </c>
      <c r="O231" s="225"/>
      <c r="P231" s="225"/>
      <c r="Q231" s="225"/>
      <c r="R231" s="124"/>
      <c r="T231" s="147" t="s">
        <v>5</v>
      </c>
      <c r="U231" s="46" t="s">
        <v>35</v>
      </c>
      <c r="V231" s="38"/>
      <c r="W231" s="148">
        <f t="shared" si="1"/>
        <v>0</v>
      </c>
      <c r="X231" s="148">
        <v>0.27994000000000002</v>
      </c>
      <c r="Y231" s="148">
        <f t="shared" si="2"/>
        <v>9.5459540000000018</v>
      </c>
      <c r="Z231" s="148">
        <v>0</v>
      </c>
      <c r="AA231" s="149">
        <f t="shared" si="3"/>
        <v>0</v>
      </c>
      <c r="AR231" s="21" t="s">
        <v>129</v>
      </c>
      <c r="AT231" s="21" t="s">
        <v>125</v>
      </c>
      <c r="AU231" s="21" t="s">
        <v>91</v>
      </c>
      <c r="AY231" s="21" t="s">
        <v>124</v>
      </c>
      <c r="BE231" s="105">
        <f t="shared" si="4"/>
        <v>0</v>
      </c>
      <c r="BF231" s="105">
        <f t="shared" si="5"/>
        <v>0</v>
      </c>
      <c r="BG231" s="105">
        <f t="shared" si="6"/>
        <v>0</v>
      </c>
      <c r="BH231" s="105">
        <f t="shared" si="7"/>
        <v>0</v>
      </c>
      <c r="BI231" s="105">
        <f t="shared" si="8"/>
        <v>0</v>
      </c>
      <c r="BJ231" s="21" t="s">
        <v>78</v>
      </c>
      <c r="BK231" s="105">
        <f t="shared" si="9"/>
        <v>0</v>
      </c>
      <c r="BL231" s="21" t="s">
        <v>129</v>
      </c>
      <c r="BM231" s="21" t="s">
        <v>625</v>
      </c>
    </row>
    <row r="232" spans="2:65" s="1" customFormat="1" ht="38.25" customHeight="1">
      <c r="B232" s="123"/>
      <c r="C232" s="143" t="s">
        <v>356</v>
      </c>
      <c r="D232" s="143" t="s">
        <v>125</v>
      </c>
      <c r="E232" s="144" t="s">
        <v>349</v>
      </c>
      <c r="F232" s="223" t="s">
        <v>350</v>
      </c>
      <c r="G232" s="223"/>
      <c r="H232" s="223"/>
      <c r="I232" s="223"/>
      <c r="J232" s="145" t="s">
        <v>128</v>
      </c>
      <c r="K232" s="146">
        <v>34.1</v>
      </c>
      <c r="L232" s="224">
        <v>0</v>
      </c>
      <c r="M232" s="224"/>
      <c r="N232" s="225">
        <f t="shared" si="0"/>
        <v>0</v>
      </c>
      <c r="O232" s="225"/>
      <c r="P232" s="225"/>
      <c r="Q232" s="225"/>
      <c r="R232" s="124"/>
      <c r="T232" s="147" t="s">
        <v>5</v>
      </c>
      <c r="U232" s="46" t="s">
        <v>35</v>
      </c>
      <c r="V232" s="38"/>
      <c r="W232" s="148">
        <f t="shared" si="1"/>
        <v>0</v>
      </c>
      <c r="X232" s="148">
        <v>0.39561000000000002</v>
      </c>
      <c r="Y232" s="148">
        <f t="shared" si="2"/>
        <v>13.490301000000001</v>
      </c>
      <c r="Z232" s="148">
        <v>0</v>
      </c>
      <c r="AA232" s="149">
        <f t="shared" si="3"/>
        <v>0</v>
      </c>
      <c r="AR232" s="21" t="s">
        <v>129</v>
      </c>
      <c r="AT232" s="21" t="s">
        <v>125</v>
      </c>
      <c r="AU232" s="21" t="s">
        <v>91</v>
      </c>
      <c r="AY232" s="21" t="s">
        <v>124</v>
      </c>
      <c r="BE232" s="105">
        <f t="shared" si="4"/>
        <v>0</v>
      </c>
      <c r="BF232" s="105">
        <f t="shared" si="5"/>
        <v>0</v>
      </c>
      <c r="BG232" s="105">
        <f t="shared" si="6"/>
        <v>0</v>
      </c>
      <c r="BH232" s="105">
        <f t="shared" si="7"/>
        <v>0</v>
      </c>
      <c r="BI232" s="105">
        <f t="shared" si="8"/>
        <v>0</v>
      </c>
      <c r="BJ232" s="21" t="s">
        <v>78</v>
      </c>
      <c r="BK232" s="105">
        <f t="shared" si="9"/>
        <v>0</v>
      </c>
      <c r="BL232" s="21" t="s">
        <v>129</v>
      </c>
      <c r="BM232" s="21" t="s">
        <v>626</v>
      </c>
    </row>
    <row r="233" spans="2:65" s="1" customFormat="1" ht="25.5" customHeight="1">
      <c r="B233" s="123"/>
      <c r="C233" s="143" t="s">
        <v>360</v>
      </c>
      <c r="D233" s="143" t="s">
        <v>125</v>
      </c>
      <c r="E233" s="144" t="s">
        <v>627</v>
      </c>
      <c r="F233" s="223" t="s">
        <v>628</v>
      </c>
      <c r="G233" s="223"/>
      <c r="H233" s="223"/>
      <c r="I233" s="223"/>
      <c r="J233" s="145" t="s">
        <v>128</v>
      </c>
      <c r="K233" s="146">
        <v>1.2</v>
      </c>
      <c r="L233" s="224">
        <v>0</v>
      </c>
      <c r="M233" s="224"/>
      <c r="N233" s="225">
        <f t="shared" si="0"/>
        <v>0</v>
      </c>
      <c r="O233" s="225"/>
      <c r="P233" s="225"/>
      <c r="Q233" s="225"/>
      <c r="R233" s="124"/>
      <c r="T233" s="147" t="s">
        <v>5</v>
      </c>
      <c r="U233" s="46" t="s">
        <v>35</v>
      </c>
      <c r="V233" s="38"/>
      <c r="W233" s="148">
        <f t="shared" si="1"/>
        <v>0</v>
      </c>
      <c r="X233" s="148">
        <v>8.4250000000000005E-2</v>
      </c>
      <c r="Y233" s="148">
        <f t="shared" si="2"/>
        <v>0.10110000000000001</v>
      </c>
      <c r="Z233" s="148">
        <v>0</v>
      </c>
      <c r="AA233" s="149">
        <f t="shared" si="3"/>
        <v>0</v>
      </c>
      <c r="AR233" s="21" t="s">
        <v>129</v>
      </c>
      <c r="AT233" s="21" t="s">
        <v>125</v>
      </c>
      <c r="AU233" s="21" t="s">
        <v>91</v>
      </c>
      <c r="AY233" s="21" t="s">
        <v>124</v>
      </c>
      <c r="BE233" s="105">
        <f t="shared" si="4"/>
        <v>0</v>
      </c>
      <c r="BF233" s="105">
        <f t="shared" si="5"/>
        <v>0</v>
      </c>
      <c r="BG233" s="105">
        <f t="shared" si="6"/>
        <v>0</v>
      </c>
      <c r="BH233" s="105">
        <f t="shared" si="7"/>
        <v>0</v>
      </c>
      <c r="BI233" s="105">
        <f t="shared" si="8"/>
        <v>0</v>
      </c>
      <c r="BJ233" s="21" t="s">
        <v>78</v>
      </c>
      <c r="BK233" s="105">
        <f t="shared" si="9"/>
        <v>0</v>
      </c>
      <c r="BL233" s="21" t="s">
        <v>129</v>
      </c>
      <c r="BM233" s="21" t="s">
        <v>629</v>
      </c>
    </row>
    <row r="234" spans="2:65" s="1" customFormat="1" ht="25.5" customHeight="1">
      <c r="B234" s="123"/>
      <c r="C234" s="173" t="s">
        <v>364</v>
      </c>
      <c r="D234" s="173" t="s">
        <v>307</v>
      </c>
      <c r="E234" s="174" t="s">
        <v>630</v>
      </c>
      <c r="F234" s="234" t="s">
        <v>631</v>
      </c>
      <c r="G234" s="234"/>
      <c r="H234" s="234"/>
      <c r="I234" s="234"/>
      <c r="J234" s="175" t="s">
        <v>128</v>
      </c>
      <c r="K234" s="176">
        <v>1.2</v>
      </c>
      <c r="L234" s="235">
        <v>0</v>
      </c>
      <c r="M234" s="235"/>
      <c r="N234" s="236">
        <f t="shared" si="0"/>
        <v>0</v>
      </c>
      <c r="O234" s="225"/>
      <c r="P234" s="225"/>
      <c r="Q234" s="225"/>
      <c r="R234" s="124"/>
      <c r="T234" s="147" t="s">
        <v>5</v>
      </c>
      <c r="U234" s="46" t="s">
        <v>35</v>
      </c>
      <c r="V234" s="38"/>
      <c r="W234" s="148">
        <f t="shared" si="1"/>
        <v>0</v>
      </c>
      <c r="X234" s="148">
        <v>0.13100000000000001</v>
      </c>
      <c r="Y234" s="148">
        <f t="shared" si="2"/>
        <v>0.15720000000000001</v>
      </c>
      <c r="Z234" s="148">
        <v>0</v>
      </c>
      <c r="AA234" s="149">
        <f t="shared" si="3"/>
        <v>0</v>
      </c>
      <c r="AR234" s="21" t="s">
        <v>159</v>
      </c>
      <c r="AT234" s="21" t="s">
        <v>307</v>
      </c>
      <c r="AU234" s="21" t="s">
        <v>91</v>
      </c>
      <c r="AY234" s="21" t="s">
        <v>124</v>
      </c>
      <c r="BE234" s="105">
        <f t="shared" si="4"/>
        <v>0</v>
      </c>
      <c r="BF234" s="105">
        <f t="shared" si="5"/>
        <v>0</v>
      </c>
      <c r="BG234" s="105">
        <f t="shared" si="6"/>
        <v>0</v>
      </c>
      <c r="BH234" s="105">
        <f t="shared" si="7"/>
        <v>0</v>
      </c>
      <c r="BI234" s="105">
        <f t="shared" si="8"/>
        <v>0</v>
      </c>
      <c r="BJ234" s="21" t="s">
        <v>78</v>
      </c>
      <c r="BK234" s="105">
        <f t="shared" si="9"/>
        <v>0</v>
      </c>
      <c r="BL234" s="21" t="s">
        <v>129</v>
      </c>
      <c r="BM234" s="21" t="s">
        <v>632</v>
      </c>
    </row>
    <row r="235" spans="2:65" s="1" customFormat="1" ht="38.25" customHeight="1">
      <c r="B235" s="123"/>
      <c r="C235" s="143" t="s">
        <v>368</v>
      </c>
      <c r="D235" s="143" t="s">
        <v>125</v>
      </c>
      <c r="E235" s="144" t="s">
        <v>353</v>
      </c>
      <c r="F235" s="223" t="s">
        <v>354</v>
      </c>
      <c r="G235" s="223"/>
      <c r="H235" s="223"/>
      <c r="I235" s="223"/>
      <c r="J235" s="145" t="s">
        <v>128</v>
      </c>
      <c r="K235" s="146">
        <v>2.16</v>
      </c>
      <c r="L235" s="224">
        <v>0</v>
      </c>
      <c r="M235" s="224"/>
      <c r="N235" s="225">
        <f t="shared" si="0"/>
        <v>0</v>
      </c>
      <c r="O235" s="225"/>
      <c r="P235" s="225"/>
      <c r="Q235" s="225"/>
      <c r="R235" s="124"/>
      <c r="T235" s="147" t="s">
        <v>5</v>
      </c>
      <c r="U235" s="46" t="s">
        <v>35</v>
      </c>
      <c r="V235" s="38"/>
      <c r="W235" s="148">
        <f t="shared" si="1"/>
        <v>0</v>
      </c>
      <c r="X235" s="148">
        <v>0.10100000000000001</v>
      </c>
      <c r="Y235" s="148">
        <f t="shared" si="2"/>
        <v>0.21816000000000002</v>
      </c>
      <c r="Z235" s="148">
        <v>0</v>
      </c>
      <c r="AA235" s="149">
        <f t="shared" si="3"/>
        <v>0</v>
      </c>
      <c r="AR235" s="21" t="s">
        <v>129</v>
      </c>
      <c r="AT235" s="21" t="s">
        <v>125</v>
      </c>
      <c r="AU235" s="21" t="s">
        <v>91</v>
      </c>
      <c r="AY235" s="21" t="s">
        <v>124</v>
      </c>
      <c r="BE235" s="105">
        <f t="shared" si="4"/>
        <v>0</v>
      </c>
      <c r="BF235" s="105">
        <f t="shared" si="5"/>
        <v>0</v>
      </c>
      <c r="BG235" s="105">
        <f t="shared" si="6"/>
        <v>0</v>
      </c>
      <c r="BH235" s="105">
        <f t="shared" si="7"/>
        <v>0</v>
      </c>
      <c r="BI235" s="105">
        <f t="shared" si="8"/>
        <v>0</v>
      </c>
      <c r="BJ235" s="21" t="s">
        <v>78</v>
      </c>
      <c r="BK235" s="105">
        <f t="shared" si="9"/>
        <v>0</v>
      </c>
      <c r="BL235" s="21" t="s">
        <v>129</v>
      </c>
      <c r="BM235" s="21" t="s">
        <v>633</v>
      </c>
    </row>
    <row r="236" spans="2:65" s="1" customFormat="1" ht="25.5" customHeight="1">
      <c r="B236" s="123"/>
      <c r="C236" s="173" t="s">
        <v>372</v>
      </c>
      <c r="D236" s="173" t="s">
        <v>307</v>
      </c>
      <c r="E236" s="174" t="s">
        <v>357</v>
      </c>
      <c r="F236" s="234" t="s">
        <v>358</v>
      </c>
      <c r="G236" s="234"/>
      <c r="H236" s="234"/>
      <c r="I236" s="234"/>
      <c r="J236" s="175" t="s">
        <v>128</v>
      </c>
      <c r="K236" s="176">
        <v>2.16</v>
      </c>
      <c r="L236" s="235">
        <v>0</v>
      </c>
      <c r="M236" s="235"/>
      <c r="N236" s="236">
        <f t="shared" si="0"/>
        <v>0</v>
      </c>
      <c r="O236" s="225"/>
      <c r="P236" s="225"/>
      <c r="Q236" s="225"/>
      <c r="R236" s="124"/>
      <c r="T236" s="147" t="s">
        <v>5</v>
      </c>
      <c r="U236" s="46" t="s">
        <v>35</v>
      </c>
      <c r="V236" s="38"/>
      <c r="W236" s="148">
        <f t="shared" si="1"/>
        <v>0</v>
      </c>
      <c r="X236" s="148">
        <v>0.115</v>
      </c>
      <c r="Y236" s="148">
        <f t="shared" si="2"/>
        <v>0.24840000000000004</v>
      </c>
      <c r="Z236" s="148">
        <v>0</v>
      </c>
      <c r="AA236" s="149">
        <f t="shared" si="3"/>
        <v>0</v>
      </c>
      <c r="AR236" s="21" t="s">
        <v>159</v>
      </c>
      <c r="AT236" s="21" t="s">
        <v>307</v>
      </c>
      <c r="AU236" s="21" t="s">
        <v>91</v>
      </c>
      <c r="AY236" s="21" t="s">
        <v>124</v>
      </c>
      <c r="BE236" s="105">
        <f t="shared" si="4"/>
        <v>0</v>
      </c>
      <c r="BF236" s="105">
        <f t="shared" si="5"/>
        <v>0</v>
      </c>
      <c r="BG236" s="105">
        <f t="shared" si="6"/>
        <v>0</v>
      </c>
      <c r="BH236" s="105">
        <f t="shared" si="7"/>
        <v>0</v>
      </c>
      <c r="BI236" s="105">
        <f t="shared" si="8"/>
        <v>0</v>
      </c>
      <c r="BJ236" s="21" t="s">
        <v>78</v>
      </c>
      <c r="BK236" s="105">
        <f t="shared" si="9"/>
        <v>0</v>
      </c>
      <c r="BL236" s="21" t="s">
        <v>129</v>
      </c>
      <c r="BM236" s="21" t="s">
        <v>634</v>
      </c>
    </row>
    <row r="237" spans="2:65" s="9" customFormat="1" ht="29.85" customHeight="1">
      <c r="B237" s="132"/>
      <c r="C237" s="133"/>
      <c r="D237" s="142" t="s">
        <v>105</v>
      </c>
      <c r="E237" s="142"/>
      <c r="F237" s="142"/>
      <c r="G237" s="142"/>
      <c r="H237" s="142"/>
      <c r="I237" s="142"/>
      <c r="J237" s="142"/>
      <c r="K237" s="142"/>
      <c r="L237" s="142"/>
      <c r="M237" s="142"/>
      <c r="N237" s="232">
        <f>BK237</f>
        <v>0</v>
      </c>
      <c r="O237" s="233"/>
      <c r="P237" s="233"/>
      <c r="Q237" s="233"/>
      <c r="R237" s="135"/>
      <c r="T237" s="136"/>
      <c r="U237" s="133"/>
      <c r="V237" s="133"/>
      <c r="W237" s="137">
        <f>SUM(W238:W289)</f>
        <v>0</v>
      </c>
      <c r="X237" s="133"/>
      <c r="Y237" s="137">
        <f>SUM(Y238:Y289)</f>
        <v>6.6632519600000002</v>
      </c>
      <c r="Z237" s="133"/>
      <c r="AA237" s="138">
        <f>SUM(AA238:AA289)</f>
        <v>1.7299999999999999E-2</v>
      </c>
      <c r="AR237" s="139" t="s">
        <v>78</v>
      </c>
      <c r="AT237" s="140" t="s">
        <v>69</v>
      </c>
      <c r="AU237" s="140" t="s">
        <v>78</v>
      </c>
      <c r="AY237" s="139" t="s">
        <v>124</v>
      </c>
      <c r="BK237" s="141">
        <f>SUM(BK238:BK289)</f>
        <v>0</v>
      </c>
    </row>
    <row r="238" spans="2:65" s="1" customFormat="1" ht="38.25" customHeight="1">
      <c r="B238" s="123"/>
      <c r="C238" s="143" t="s">
        <v>376</v>
      </c>
      <c r="D238" s="143" t="s">
        <v>125</v>
      </c>
      <c r="E238" s="144" t="s">
        <v>635</v>
      </c>
      <c r="F238" s="223" t="s">
        <v>636</v>
      </c>
      <c r="G238" s="223"/>
      <c r="H238" s="223"/>
      <c r="I238" s="223"/>
      <c r="J238" s="145" t="s">
        <v>379</v>
      </c>
      <c r="K238" s="146">
        <v>1</v>
      </c>
      <c r="L238" s="224">
        <v>0</v>
      </c>
      <c r="M238" s="224"/>
      <c r="N238" s="225">
        <f t="shared" ref="N238:N269" si="10">ROUND(L238*K238,2)</f>
        <v>0</v>
      </c>
      <c r="O238" s="225"/>
      <c r="P238" s="225"/>
      <c r="Q238" s="225"/>
      <c r="R238" s="124"/>
      <c r="T238" s="147" t="s">
        <v>5</v>
      </c>
      <c r="U238" s="46" t="s">
        <v>35</v>
      </c>
      <c r="V238" s="38"/>
      <c r="W238" s="148">
        <f t="shared" ref="W238:W269" si="11">V238*K238</f>
        <v>0</v>
      </c>
      <c r="X238" s="148">
        <v>0</v>
      </c>
      <c r="Y238" s="148">
        <f t="shared" ref="Y238:Y269" si="12">X238*K238</f>
        <v>0</v>
      </c>
      <c r="Z238" s="148">
        <v>0</v>
      </c>
      <c r="AA238" s="149">
        <f t="shared" ref="AA238:AA269" si="13">Z238*K238</f>
        <v>0</v>
      </c>
      <c r="AR238" s="21" t="s">
        <v>129</v>
      </c>
      <c r="AT238" s="21" t="s">
        <v>125</v>
      </c>
      <c r="AU238" s="21" t="s">
        <v>91</v>
      </c>
      <c r="AY238" s="21" t="s">
        <v>124</v>
      </c>
      <c r="BE238" s="105">
        <f t="shared" ref="BE238:BE269" si="14">IF(U238="základní",N238,0)</f>
        <v>0</v>
      </c>
      <c r="BF238" s="105">
        <f t="shared" ref="BF238:BF269" si="15">IF(U238="snížená",N238,0)</f>
        <v>0</v>
      </c>
      <c r="BG238" s="105">
        <f t="shared" ref="BG238:BG269" si="16">IF(U238="zákl. přenesená",N238,0)</f>
        <v>0</v>
      </c>
      <c r="BH238" s="105">
        <f t="shared" ref="BH238:BH269" si="17">IF(U238="sníž. přenesená",N238,0)</f>
        <v>0</v>
      </c>
      <c r="BI238" s="105">
        <f t="shared" ref="BI238:BI269" si="18">IF(U238="nulová",N238,0)</f>
        <v>0</v>
      </c>
      <c r="BJ238" s="21" t="s">
        <v>78</v>
      </c>
      <c r="BK238" s="105">
        <f t="shared" ref="BK238:BK269" si="19">ROUND(L238*K238,2)</f>
        <v>0</v>
      </c>
      <c r="BL238" s="21" t="s">
        <v>129</v>
      </c>
      <c r="BM238" s="21" t="s">
        <v>637</v>
      </c>
    </row>
    <row r="239" spans="2:65" s="1" customFormat="1" ht="38.25" customHeight="1">
      <c r="B239" s="123"/>
      <c r="C239" s="143" t="s">
        <v>381</v>
      </c>
      <c r="D239" s="143" t="s">
        <v>125</v>
      </c>
      <c r="E239" s="144" t="s">
        <v>638</v>
      </c>
      <c r="F239" s="223" t="s">
        <v>639</v>
      </c>
      <c r="G239" s="223"/>
      <c r="H239" s="223"/>
      <c r="I239" s="223"/>
      <c r="J239" s="145" t="s">
        <v>147</v>
      </c>
      <c r="K239" s="146">
        <v>6</v>
      </c>
      <c r="L239" s="224">
        <v>0</v>
      </c>
      <c r="M239" s="224"/>
      <c r="N239" s="225">
        <f t="shared" si="10"/>
        <v>0</v>
      </c>
      <c r="O239" s="225"/>
      <c r="P239" s="225"/>
      <c r="Q239" s="225"/>
      <c r="R239" s="124"/>
      <c r="T239" s="147" t="s">
        <v>5</v>
      </c>
      <c r="U239" s="46" t="s">
        <v>35</v>
      </c>
      <c r="V239" s="38"/>
      <c r="W239" s="148">
        <f t="shared" si="11"/>
        <v>0</v>
      </c>
      <c r="X239" s="148">
        <v>1.67E-3</v>
      </c>
      <c r="Y239" s="148">
        <f t="shared" si="12"/>
        <v>1.0020000000000001E-2</v>
      </c>
      <c r="Z239" s="148">
        <v>0</v>
      </c>
      <c r="AA239" s="149">
        <f t="shared" si="13"/>
        <v>0</v>
      </c>
      <c r="AR239" s="21" t="s">
        <v>129</v>
      </c>
      <c r="AT239" s="21" t="s">
        <v>125</v>
      </c>
      <c r="AU239" s="21" t="s">
        <v>91</v>
      </c>
      <c r="AY239" s="21" t="s">
        <v>124</v>
      </c>
      <c r="BE239" s="105">
        <f t="shared" si="14"/>
        <v>0</v>
      </c>
      <c r="BF239" s="105">
        <f t="shared" si="15"/>
        <v>0</v>
      </c>
      <c r="BG239" s="105">
        <f t="shared" si="16"/>
        <v>0</v>
      </c>
      <c r="BH239" s="105">
        <f t="shared" si="17"/>
        <v>0</v>
      </c>
      <c r="BI239" s="105">
        <f t="shared" si="18"/>
        <v>0</v>
      </c>
      <c r="BJ239" s="21" t="s">
        <v>78</v>
      </c>
      <c r="BK239" s="105">
        <f t="shared" si="19"/>
        <v>0</v>
      </c>
      <c r="BL239" s="21" t="s">
        <v>129</v>
      </c>
      <c r="BM239" s="21" t="s">
        <v>640</v>
      </c>
    </row>
    <row r="240" spans="2:65" s="1" customFormat="1" ht="25.5" customHeight="1">
      <c r="B240" s="123"/>
      <c r="C240" s="173" t="s">
        <v>385</v>
      </c>
      <c r="D240" s="173" t="s">
        <v>307</v>
      </c>
      <c r="E240" s="174" t="s">
        <v>641</v>
      </c>
      <c r="F240" s="234" t="s">
        <v>642</v>
      </c>
      <c r="G240" s="234"/>
      <c r="H240" s="234"/>
      <c r="I240" s="234"/>
      <c r="J240" s="175" t="s">
        <v>379</v>
      </c>
      <c r="K240" s="176">
        <v>3</v>
      </c>
      <c r="L240" s="235">
        <v>0</v>
      </c>
      <c r="M240" s="235"/>
      <c r="N240" s="236">
        <f t="shared" si="10"/>
        <v>0</v>
      </c>
      <c r="O240" s="225"/>
      <c r="P240" s="225"/>
      <c r="Q240" s="225"/>
      <c r="R240" s="124"/>
      <c r="T240" s="147" t="s">
        <v>5</v>
      </c>
      <c r="U240" s="46" t="s">
        <v>35</v>
      </c>
      <c r="V240" s="38"/>
      <c r="W240" s="148">
        <f t="shared" si="11"/>
        <v>0</v>
      </c>
      <c r="X240" s="148">
        <v>1.78E-2</v>
      </c>
      <c r="Y240" s="148">
        <f t="shared" si="12"/>
        <v>5.3400000000000003E-2</v>
      </c>
      <c r="Z240" s="148">
        <v>0</v>
      </c>
      <c r="AA240" s="149">
        <f t="shared" si="13"/>
        <v>0</v>
      </c>
      <c r="AR240" s="21" t="s">
        <v>159</v>
      </c>
      <c r="AT240" s="21" t="s">
        <v>307</v>
      </c>
      <c r="AU240" s="21" t="s">
        <v>91</v>
      </c>
      <c r="AY240" s="21" t="s">
        <v>124</v>
      </c>
      <c r="BE240" s="105">
        <f t="shared" si="14"/>
        <v>0</v>
      </c>
      <c r="BF240" s="105">
        <f t="shared" si="15"/>
        <v>0</v>
      </c>
      <c r="BG240" s="105">
        <f t="shared" si="16"/>
        <v>0</v>
      </c>
      <c r="BH240" s="105">
        <f t="shared" si="17"/>
        <v>0</v>
      </c>
      <c r="BI240" s="105">
        <f t="shared" si="18"/>
        <v>0</v>
      </c>
      <c r="BJ240" s="21" t="s">
        <v>78</v>
      </c>
      <c r="BK240" s="105">
        <f t="shared" si="19"/>
        <v>0</v>
      </c>
      <c r="BL240" s="21" t="s">
        <v>129</v>
      </c>
      <c r="BM240" s="21" t="s">
        <v>643</v>
      </c>
    </row>
    <row r="241" spans="2:65" s="1" customFormat="1" ht="38.25" customHeight="1">
      <c r="B241" s="123"/>
      <c r="C241" s="143" t="s">
        <v>389</v>
      </c>
      <c r="D241" s="143" t="s">
        <v>125</v>
      </c>
      <c r="E241" s="144" t="s">
        <v>644</v>
      </c>
      <c r="F241" s="223" t="s">
        <v>645</v>
      </c>
      <c r="G241" s="223"/>
      <c r="H241" s="223"/>
      <c r="I241" s="223"/>
      <c r="J241" s="145" t="s">
        <v>379</v>
      </c>
      <c r="K241" s="146">
        <v>1</v>
      </c>
      <c r="L241" s="224">
        <v>0</v>
      </c>
      <c r="M241" s="224"/>
      <c r="N241" s="225">
        <f t="shared" si="10"/>
        <v>0</v>
      </c>
      <c r="O241" s="225"/>
      <c r="P241" s="225"/>
      <c r="Q241" s="225"/>
      <c r="R241" s="124"/>
      <c r="T241" s="147" t="s">
        <v>5</v>
      </c>
      <c r="U241" s="46" t="s">
        <v>35</v>
      </c>
      <c r="V241" s="38"/>
      <c r="W241" s="148">
        <f t="shared" si="11"/>
        <v>0</v>
      </c>
      <c r="X241" s="148">
        <v>0</v>
      </c>
      <c r="Y241" s="148">
        <f t="shared" si="12"/>
        <v>0</v>
      </c>
      <c r="Z241" s="148">
        <v>0</v>
      </c>
      <c r="AA241" s="149">
        <f t="shared" si="13"/>
        <v>0</v>
      </c>
      <c r="AR241" s="21" t="s">
        <v>129</v>
      </c>
      <c r="AT241" s="21" t="s">
        <v>125</v>
      </c>
      <c r="AU241" s="21" t="s">
        <v>91</v>
      </c>
      <c r="AY241" s="21" t="s">
        <v>124</v>
      </c>
      <c r="BE241" s="105">
        <f t="shared" si="14"/>
        <v>0</v>
      </c>
      <c r="BF241" s="105">
        <f t="shared" si="15"/>
        <v>0</v>
      </c>
      <c r="BG241" s="105">
        <f t="shared" si="16"/>
        <v>0</v>
      </c>
      <c r="BH241" s="105">
        <f t="shared" si="17"/>
        <v>0</v>
      </c>
      <c r="BI241" s="105">
        <f t="shared" si="18"/>
        <v>0</v>
      </c>
      <c r="BJ241" s="21" t="s">
        <v>78</v>
      </c>
      <c r="BK241" s="105">
        <f t="shared" si="19"/>
        <v>0</v>
      </c>
      <c r="BL241" s="21" t="s">
        <v>129</v>
      </c>
      <c r="BM241" s="21" t="s">
        <v>646</v>
      </c>
    </row>
    <row r="242" spans="2:65" s="1" customFormat="1" ht="25.5" customHeight="1">
      <c r="B242" s="123"/>
      <c r="C242" s="173" t="s">
        <v>393</v>
      </c>
      <c r="D242" s="173" t="s">
        <v>307</v>
      </c>
      <c r="E242" s="174" t="s">
        <v>647</v>
      </c>
      <c r="F242" s="234" t="s">
        <v>648</v>
      </c>
      <c r="G242" s="234"/>
      <c r="H242" s="234"/>
      <c r="I242" s="234"/>
      <c r="J242" s="175" t="s">
        <v>379</v>
      </c>
      <c r="K242" s="176">
        <v>1</v>
      </c>
      <c r="L242" s="235">
        <v>0</v>
      </c>
      <c r="M242" s="235"/>
      <c r="N242" s="236">
        <f t="shared" si="10"/>
        <v>0</v>
      </c>
      <c r="O242" s="225"/>
      <c r="P242" s="225"/>
      <c r="Q242" s="225"/>
      <c r="R242" s="124"/>
      <c r="T242" s="147" t="s">
        <v>5</v>
      </c>
      <c r="U242" s="46" t="s">
        <v>35</v>
      </c>
      <c r="V242" s="38"/>
      <c r="W242" s="148">
        <f t="shared" si="11"/>
        <v>0</v>
      </c>
      <c r="X242" s="148">
        <v>1.4999999999999999E-2</v>
      </c>
      <c r="Y242" s="148">
        <f t="shared" si="12"/>
        <v>1.4999999999999999E-2</v>
      </c>
      <c r="Z242" s="148">
        <v>0</v>
      </c>
      <c r="AA242" s="149">
        <f t="shared" si="13"/>
        <v>0</v>
      </c>
      <c r="AR242" s="21" t="s">
        <v>159</v>
      </c>
      <c r="AT242" s="21" t="s">
        <v>307</v>
      </c>
      <c r="AU242" s="21" t="s">
        <v>91</v>
      </c>
      <c r="AY242" s="21" t="s">
        <v>124</v>
      </c>
      <c r="BE242" s="105">
        <f t="shared" si="14"/>
        <v>0</v>
      </c>
      <c r="BF242" s="105">
        <f t="shared" si="15"/>
        <v>0</v>
      </c>
      <c r="BG242" s="105">
        <f t="shared" si="16"/>
        <v>0</v>
      </c>
      <c r="BH242" s="105">
        <f t="shared" si="17"/>
        <v>0</v>
      </c>
      <c r="BI242" s="105">
        <f t="shared" si="18"/>
        <v>0</v>
      </c>
      <c r="BJ242" s="21" t="s">
        <v>78</v>
      </c>
      <c r="BK242" s="105">
        <f t="shared" si="19"/>
        <v>0</v>
      </c>
      <c r="BL242" s="21" t="s">
        <v>129</v>
      </c>
      <c r="BM242" s="21" t="s">
        <v>649</v>
      </c>
    </row>
    <row r="243" spans="2:65" s="1" customFormat="1" ht="25.5" customHeight="1">
      <c r="B243" s="123"/>
      <c r="C243" s="143" t="s">
        <v>398</v>
      </c>
      <c r="D243" s="143" t="s">
        <v>125</v>
      </c>
      <c r="E243" s="144" t="s">
        <v>650</v>
      </c>
      <c r="F243" s="223" t="s">
        <v>651</v>
      </c>
      <c r="G243" s="223"/>
      <c r="H243" s="223"/>
      <c r="I243" s="223"/>
      <c r="J243" s="145" t="s">
        <v>379</v>
      </c>
      <c r="K243" s="146">
        <v>1</v>
      </c>
      <c r="L243" s="224">
        <v>0</v>
      </c>
      <c r="M243" s="224"/>
      <c r="N243" s="225">
        <f t="shared" si="10"/>
        <v>0</v>
      </c>
      <c r="O243" s="225"/>
      <c r="P243" s="225"/>
      <c r="Q243" s="225"/>
      <c r="R243" s="124"/>
      <c r="T243" s="147" t="s">
        <v>5</v>
      </c>
      <c r="U243" s="46" t="s">
        <v>35</v>
      </c>
      <c r="V243" s="38"/>
      <c r="W243" s="148">
        <f t="shared" si="11"/>
        <v>0</v>
      </c>
      <c r="X243" s="148">
        <v>1.67E-3</v>
      </c>
      <c r="Y243" s="148">
        <f t="shared" si="12"/>
        <v>1.67E-3</v>
      </c>
      <c r="Z243" s="148">
        <v>0</v>
      </c>
      <c r="AA243" s="149">
        <f t="shared" si="13"/>
        <v>0</v>
      </c>
      <c r="AR243" s="21" t="s">
        <v>129</v>
      </c>
      <c r="AT243" s="21" t="s">
        <v>125</v>
      </c>
      <c r="AU243" s="21" t="s">
        <v>91</v>
      </c>
      <c r="AY243" s="21" t="s">
        <v>124</v>
      </c>
      <c r="BE243" s="105">
        <f t="shared" si="14"/>
        <v>0</v>
      </c>
      <c r="BF243" s="105">
        <f t="shared" si="15"/>
        <v>0</v>
      </c>
      <c r="BG243" s="105">
        <f t="shared" si="16"/>
        <v>0</v>
      </c>
      <c r="BH243" s="105">
        <f t="shared" si="17"/>
        <v>0</v>
      </c>
      <c r="BI243" s="105">
        <f t="shared" si="18"/>
        <v>0</v>
      </c>
      <c r="BJ243" s="21" t="s">
        <v>78</v>
      </c>
      <c r="BK243" s="105">
        <f t="shared" si="19"/>
        <v>0</v>
      </c>
      <c r="BL243" s="21" t="s">
        <v>129</v>
      </c>
      <c r="BM243" s="21" t="s">
        <v>652</v>
      </c>
    </row>
    <row r="244" spans="2:65" s="1" customFormat="1" ht="16.5" customHeight="1">
      <c r="B244" s="123"/>
      <c r="C244" s="173" t="s">
        <v>402</v>
      </c>
      <c r="D244" s="173" t="s">
        <v>307</v>
      </c>
      <c r="E244" s="174" t="s">
        <v>653</v>
      </c>
      <c r="F244" s="234" t="s">
        <v>654</v>
      </c>
      <c r="G244" s="234"/>
      <c r="H244" s="234"/>
      <c r="I244" s="234"/>
      <c r="J244" s="175" t="s">
        <v>379</v>
      </c>
      <c r="K244" s="176">
        <v>1</v>
      </c>
      <c r="L244" s="235">
        <v>0</v>
      </c>
      <c r="M244" s="235"/>
      <c r="N244" s="236">
        <f t="shared" si="10"/>
        <v>0</v>
      </c>
      <c r="O244" s="225"/>
      <c r="P244" s="225"/>
      <c r="Q244" s="225"/>
      <c r="R244" s="124"/>
      <c r="T244" s="147" t="s">
        <v>5</v>
      </c>
      <c r="U244" s="46" t="s">
        <v>35</v>
      </c>
      <c r="V244" s="38"/>
      <c r="W244" s="148">
        <f t="shared" si="11"/>
        <v>0</v>
      </c>
      <c r="X244" s="148">
        <v>1.6400000000000001E-2</v>
      </c>
      <c r="Y244" s="148">
        <f t="shared" si="12"/>
        <v>1.6400000000000001E-2</v>
      </c>
      <c r="Z244" s="148">
        <v>0</v>
      </c>
      <c r="AA244" s="149">
        <f t="shared" si="13"/>
        <v>0</v>
      </c>
      <c r="AR244" s="21" t="s">
        <v>159</v>
      </c>
      <c r="AT244" s="21" t="s">
        <v>307</v>
      </c>
      <c r="AU244" s="21" t="s">
        <v>91</v>
      </c>
      <c r="AY244" s="21" t="s">
        <v>124</v>
      </c>
      <c r="BE244" s="105">
        <f t="shared" si="14"/>
        <v>0</v>
      </c>
      <c r="BF244" s="105">
        <f t="shared" si="15"/>
        <v>0</v>
      </c>
      <c r="BG244" s="105">
        <f t="shared" si="16"/>
        <v>0</v>
      </c>
      <c r="BH244" s="105">
        <f t="shared" si="17"/>
        <v>0</v>
      </c>
      <c r="BI244" s="105">
        <f t="shared" si="18"/>
        <v>0</v>
      </c>
      <c r="BJ244" s="21" t="s">
        <v>78</v>
      </c>
      <c r="BK244" s="105">
        <f t="shared" si="19"/>
        <v>0</v>
      </c>
      <c r="BL244" s="21" t="s">
        <v>129</v>
      </c>
      <c r="BM244" s="21" t="s">
        <v>655</v>
      </c>
    </row>
    <row r="245" spans="2:65" s="1" customFormat="1" ht="25.5" customHeight="1">
      <c r="B245" s="123"/>
      <c r="C245" s="143" t="s">
        <v>406</v>
      </c>
      <c r="D245" s="143" t="s">
        <v>125</v>
      </c>
      <c r="E245" s="144" t="s">
        <v>656</v>
      </c>
      <c r="F245" s="223" t="s">
        <v>657</v>
      </c>
      <c r="G245" s="223"/>
      <c r="H245" s="223"/>
      <c r="I245" s="223"/>
      <c r="J245" s="145" t="s">
        <v>379</v>
      </c>
      <c r="K245" s="146">
        <v>3</v>
      </c>
      <c r="L245" s="224">
        <v>0</v>
      </c>
      <c r="M245" s="224"/>
      <c r="N245" s="225">
        <f t="shared" si="10"/>
        <v>0</v>
      </c>
      <c r="O245" s="225"/>
      <c r="P245" s="225"/>
      <c r="Q245" s="225"/>
      <c r="R245" s="124"/>
      <c r="T245" s="147" t="s">
        <v>5</v>
      </c>
      <c r="U245" s="46" t="s">
        <v>35</v>
      </c>
      <c r="V245" s="38"/>
      <c r="W245" s="148">
        <f t="shared" si="11"/>
        <v>0</v>
      </c>
      <c r="X245" s="148">
        <v>1.67E-3</v>
      </c>
      <c r="Y245" s="148">
        <f t="shared" si="12"/>
        <v>5.0100000000000006E-3</v>
      </c>
      <c r="Z245" s="148">
        <v>0</v>
      </c>
      <c r="AA245" s="149">
        <f t="shared" si="13"/>
        <v>0</v>
      </c>
      <c r="AR245" s="21" t="s">
        <v>129</v>
      </c>
      <c r="AT245" s="21" t="s">
        <v>125</v>
      </c>
      <c r="AU245" s="21" t="s">
        <v>91</v>
      </c>
      <c r="AY245" s="21" t="s">
        <v>124</v>
      </c>
      <c r="BE245" s="105">
        <f t="shared" si="14"/>
        <v>0</v>
      </c>
      <c r="BF245" s="105">
        <f t="shared" si="15"/>
        <v>0</v>
      </c>
      <c r="BG245" s="105">
        <f t="shared" si="16"/>
        <v>0</v>
      </c>
      <c r="BH245" s="105">
        <f t="shared" si="17"/>
        <v>0</v>
      </c>
      <c r="BI245" s="105">
        <f t="shared" si="18"/>
        <v>0</v>
      </c>
      <c r="BJ245" s="21" t="s">
        <v>78</v>
      </c>
      <c r="BK245" s="105">
        <f t="shared" si="19"/>
        <v>0</v>
      </c>
      <c r="BL245" s="21" t="s">
        <v>129</v>
      </c>
      <c r="BM245" s="21" t="s">
        <v>658</v>
      </c>
    </row>
    <row r="246" spans="2:65" s="1" customFormat="1" ht="25.5" customHeight="1">
      <c r="B246" s="123"/>
      <c r="C246" s="173" t="s">
        <v>410</v>
      </c>
      <c r="D246" s="173" t="s">
        <v>307</v>
      </c>
      <c r="E246" s="174" t="s">
        <v>659</v>
      </c>
      <c r="F246" s="234" t="s">
        <v>660</v>
      </c>
      <c r="G246" s="234"/>
      <c r="H246" s="234"/>
      <c r="I246" s="234"/>
      <c r="J246" s="175" t="s">
        <v>379</v>
      </c>
      <c r="K246" s="176">
        <v>3</v>
      </c>
      <c r="L246" s="235">
        <v>0</v>
      </c>
      <c r="M246" s="235"/>
      <c r="N246" s="236">
        <f t="shared" si="10"/>
        <v>0</v>
      </c>
      <c r="O246" s="225"/>
      <c r="P246" s="225"/>
      <c r="Q246" s="225"/>
      <c r="R246" s="124"/>
      <c r="T246" s="147" t="s">
        <v>5</v>
      </c>
      <c r="U246" s="46" t="s">
        <v>35</v>
      </c>
      <c r="V246" s="38"/>
      <c r="W246" s="148">
        <f t="shared" si="11"/>
        <v>0</v>
      </c>
      <c r="X246" s="148">
        <v>1.2200000000000001E-2</v>
      </c>
      <c r="Y246" s="148">
        <f t="shared" si="12"/>
        <v>3.6600000000000001E-2</v>
      </c>
      <c r="Z246" s="148">
        <v>0</v>
      </c>
      <c r="AA246" s="149">
        <f t="shared" si="13"/>
        <v>0</v>
      </c>
      <c r="AR246" s="21" t="s">
        <v>159</v>
      </c>
      <c r="AT246" s="21" t="s">
        <v>307</v>
      </c>
      <c r="AU246" s="21" t="s">
        <v>91</v>
      </c>
      <c r="AY246" s="21" t="s">
        <v>124</v>
      </c>
      <c r="BE246" s="105">
        <f t="shared" si="14"/>
        <v>0</v>
      </c>
      <c r="BF246" s="105">
        <f t="shared" si="15"/>
        <v>0</v>
      </c>
      <c r="BG246" s="105">
        <f t="shared" si="16"/>
        <v>0</v>
      </c>
      <c r="BH246" s="105">
        <f t="shared" si="17"/>
        <v>0</v>
      </c>
      <c r="BI246" s="105">
        <f t="shared" si="18"/>
        <v>0</v>
      </c>
      <c r="BJ246" s="21" t="s">
        <v>78</v>
      </c>
      <c r="BK246" s="105">
        <f t="shared" si="19"/>
        <v>0</v>
      </c>
      <c r="BL246" s="21" t="s">
        <v>129</v>
      </c>
      <c r="BM246" s="21" t="s">
        <v>661</v>
      </c>
    </row>
    <row r="247" spans="2:65" s="1" customFormat="1" ht="25.5" customHeight="1">
      <c r="B247" s="123"/>
      <c r="C247" s="143" t="s">
        <v>414</v>
      </c>
      <c r="D247" s="143" t="s">
        <v>125</v>
      </c>
      <c r="E247" s="144" t="s">
        <v>662</v>
      </c>
      <c r="F247" s="223" t="s">
        <v>663</v>
      </c>
      <c r="G247" s="223"/>
      <c r="H247" s="223"/>
      <c r="I247" s="223"/>
      <c r="J247" s="145" t="s">
        <v>379</v>
      </c>
      <c r="K247" s="146">
        <v>2</v>
      </c>
      <c r="L247" s="224">
        <v>0</v>
      </c>
      <c r="M247" s="224"/>
      <c r="N247" s="225">
        <f t="shared" si="10"/>
        <v>0</v>
      </c>
      <c r="O247" s="225"/>
      <c r="P247" s="225"/>
      <c r="Q247" s="225"/>
      <c r="R247" s="124"/>
      <c r="T247" s="147" t="s">
        <v>5</v>
      </c>
      <c r="U247" s="46" t="s">
        <v>35</v>
      </c>
      <c r="V247" s="38"/>
      <c r="W247" s="148">
        <f t="shared" si="11"/>
        <v>0</v>
      </c>
      <c r="X247" s="148">
        <v>1.7099999999999999E-3</v>
      </c>
      <c r="Y247" s="148">
        <f t="shared" si="12"/>
        <v>3.4199999999999999E-3</v>
      </c>
      <c r="Z247" s="148">
        <v>0</v>
      </c>
      <c r="AA247" s="149">
        <f t="shared" si="13"/>
        <v>0</v>
      </c>
      <c r="AR247" s="21" t="s">
        <v>129</v>
      </c>
      <c r="AT247" s="21" t="s">
        <v>125</v>
      </c>
      <c r="AU247" s="21" t="s">
        <v>91</v>
      </c>
      <c r="AY247" s="21" t="s">
        <v>124</v>
      </c>
      <c r="BE247" s="105">
        <f t="shared" si="14"/>
        <v>0</v>
      </c>
      <c r="BF247" s="105">
        <f t="shared" si="15"/>
        <v>0</v>
      </c>
      <c r="BG247" s="105">
        <f t="shared" si="16"/>
        <v>0</v>
      </c>
      <c r="BH247" s="105">
        <f t="shared" si="17"/>
        <v>0</v>
      </c>
      <c r="BI247" s="105">
        <f t="shared" si="18"/>
        <v>0</v>
      </c>
      <c r="BJ247" s="21" t="s">
        <v>78</v>
      </c>
      <c r="BK247" s="105">
        <f t="shared" si="19"/>
        <v>0</v>
      </c>
      <c r="BL247" s="21" t="s">
        <v>129</v>
      </c>
      <c r="BM247" s="21" t="s">
        <v>664</v>
      </c>
    </row>
    <row r="248" spans="2:65" s="1" customFormat="1" ht="25.5" customHeight="1">
      <c r="B248" s="123"/>
      <c r="C248" s="173" t="s">
        <v>418</v>
      </c>
      <c r="D248" s="173" t="s">
        <v>307</v>
      </c>
      <c r="E248" s="174" t="s">
        <v>665</v>
      </c>
      <c r="F248" s="234" t="s">
        <v>666</v>
      </c>
      <c r="G248" s="234"/>
      <c r="H248" s="234"/>
      <c r="I248" s="234"/>
      <c r="J248" s="175" t="s">
        <v>379</v>
      </c>
      <c r="K248" s="176">
        <v>2</v>
      </c>
      <c r="L248" s="235">
        <v>0</v>
      </c>
      <c r="M248" s="235"/>
      <c r="N248" s="236">
        <f t="shared" si="10"/>
        <v>0</v>
      </c>
      <c r="O248" s="225"/>
      <c r="P248" s="225"/>
      <c r="Q248" s="225"/>
      <c r="R248" s="124"/>
      <c r="T248" s="147" t="s">
        <v>5</v>
      </c>
      <c r="U248" s="46" t="s">
        <v>35</v>
      </c>
      <c r="V248" s="38"/>
      <c r="W248" s="148">
        <f t="shared" si="11"/>
        <v>0</v>
      </c>
      <c r="X248" s="148">
        <v>1.49E-2</v>
      </c>
      <c r="Y248" s="148">
        <f t="shared" si="12"/>
        <v>2.98E-2</v>
      </c>
      <c r="Z248" s="148">
        <v>0</v>
      </c>
      <c r="AA248" s="149">
        <f t="shared" si="13"/>
        <v>0</v>
      </c>
      <c r="AR248" s="21" t="s">
        <v>159</v>
      </c>
      <c r="AT248" s="21" t="s">
        <v>307</v>
      </c>
      <c r="AU248" s="21" t="s">
        <v>91</v>
      </c>
      <c r="AY248" s="21" t="s">
        <v>124</v>
      </c>
      <c r="BE248" s="105">
        <f t="shared" si="14"/>
        <v>0</v>
      </c>
      <c r="BF248" s="105">
        <f t="shared" si="15"/>
        <v>0</v>
      </c>
      <c r="BG248" s="105">
        <f t="shared" si="16"/>
        <v>0</v>
      </c>
      <c r="BH248" s="105">
        <f t="shared" si="17"/>
        <v>0</v>
      </c>
      <c r="BI248" s="105">
        <f t="shared" si="18"/>
        <v>0</v>
      </c>
      <c r="BJ248" s="21" t="s">
        <v>78</v>
      </c>
      <c r="BK248" s="105">
        <f t="shared" si="19"/>
        <v>0</v>
      </c>
      <c r="BL248" s="21" t="s">
        <v>129</v>
      </c>
      <c r="BM248" s="21" t="s">
        <v>667</v>
      </c>
    </row>
    <row r="249" spans="2:65" s="1" customFormat="1" ht="38.25" customHeight="1">
      <c r="B249" s="123"/>
      <c r="C249" s="143" t="s">
        <v>422</v>
      </c>
      <c r="D249" s="143" t="s">
        <v>125</v>
      </c>
      <c r="E249" s="144" t="s">
        <v>668</v>
      </c>
      <c r="F249" s="223" t="s">
        <v>669</v>
      </c>
      <c r="G249" s="223"/>
      <c r="H249" s="223"/>
      <c r="I249" s="223"/>
      <c r="J249" s="145" t="s">
        <v>147</v>
      </c>
      <c r="K249" s="146">
        <v>23</v>
      </c>
      <c r="L249" s="224">
        <v>0</v>
      </c>
      <c r="M249" s="224"/>
      <c r="N249" s="225">
        <f t="shared" si="10"/>
        <v>0</v>
      </c>
      <c r="O249" s="225"/>
      <c r="P249" s="225"/>
      <c r="Q249" s="225"/>
      <c r="R249" s="124"/>
      <c r="T249" s="147" t="s">
        <v>5</v>
      </c>
      <c r="U249" s="46" t="s">
        <v>35</v>
      </c>
      <c r="V249" s="38"/>
      <c r="W249" s="148">
        <f t="shared" si="11"/>
        <v>0</v>
      </c>
      <c r="X249" s="148">
        <v>0</v>
      </c>
      <c r="Y249" s="148">
        <f t="shared" si="12"/>
        <v>0</v>
      </c>
      <c r="Z249" s="148">
        <v>0</v>
      </c>
      <c r="AA249" s="149">
        <f t="shared" si="13"/>
        <v>0</v>
      </c>
      <c r="AR249" s="21" t="s">
        <v>129</v>
      </c>
      <c r="AT249" s="21" t="s">
        <v>125</v>
      </c>
      <c r="AU249" s="21" t="s">
        <v>91</v>
      </c>
      <c r="AY249" s="21" t="s">
        <v>124</v>
      </c>
      <c r="BE249" s="105">
        <f t="shared" si="14"/>
        <v>0</v>
      </c>
      <c r="BF249" s="105">
        <f t="shared" si="15"/>
        <v>0</v>
      </c>
      <c r="BG249" s="105">
        <f t="shared" si="16"/>
        <v>0</v>
      </c>
      <c r="BH249" s="105">
        <f t="shared" si="17"/>
        <v>0</v>
      </c>
      <c r="BI249" s="105">
        <f t="shared" si="18"/>
        <v>0</v>
      </c>
      <c r="BJ249" s="21" t="s">
        <v>78</v>
      </c>
      <c r="BK249" s="105">
        <f t="shared" si="19"/>
        <v>0</v>
      </c>
      <c r="BL249" s="21" t="s">
        <v>129</v>
      </c>
      <c r="BM249" s="21" t="s">
        <v>670</v>
      </c>
    </row>
    <row r="250" spans="2:65" s="1" customFormat="1" ht="25.5" customHeight="1">
      <c r="B250" s="123"/>
      <c r="C250" s="173" t="s">
        <v>426</v>
      </c>
      <c r="D250" s="173" t="s">
        <v>307</v>
      </c>
      <c r="E250" s="174" t="s">
        <v>671</v>
      </c>
      <c r="F250" s="234" t="s">
        <v>672</v>
      </c>
      <c r="G250" s="234"/>
      <c r="H250" s="234"/>
      <c r="I250" s="234"/>
      <c r="J250" s="175" t="s">
        <v>147</v>
      </c>
      <c r="K250" s="176">
        <v>23.46</v>
      </c>
      <c r="L250" s="235">
        <v>0</v>
      </c>
      <c r="M250" s="235"/>
      <c r="N250" s="236">
        <f t="shared" si="10"/>
        <v>0</v>
      </c>
      <c r="O250" s="225"/>
      <c r="P250" s="225"/>
      <c r="Q250" s="225"/>
      <c r="R250" s="124"/>
      <c r="T250" s="147" t="s">
        <v>5</v>
      </c>
      <c r="U250" s="46" t="s">
        <v>35</v>
      </c>
      <c r="V250" s="38"/>
      <c r="W250" s="148">
        <f t="shared" si="11"/>
        <v>0</v>
      </c>
      <c r="X250" s="148">
        <v>2.7E-4</v>
      </c>
      <c r="Y250" s="148">
        <f t="shared" si="12"/>
        <v>6.3341999999999999E-3</v>
      </c>
      <c r="Z250" s="148">
        <v>0</v>
      </c>
      <c r="AA250" s="149">
        <f t="shared" si="13"/>
        <v>0</v>
      </c>
      <c r="AR250" s="21" t="s">
        <v>159</v>
      </c>
      <c r="AT250" s="21" t="s">
        <v>307</v>
      </c>
      <c r="AU250" s="21" t="s">
        <v>91</v>
      </c>
      <c r="AY250" s="21" t="s">
        <v>124</v>
      </c>
      <c r="BE250" s="105">
        <f t="shared" si="14"/>
        <v>0</v>
      </c>
      <c r="BF250" s="105">
        <f t="shared" si="15"/>
        <v>0</v>
      </c>
      <c r="BG250" s="105">
        <f t="shared" si="16"/>
        <v>0</v>
      </c>
      <c r="BH250" s="105">
        <f t="shared" si="17"/>
        <v>0</v>
      </c>
      <c r="BI250" s="105">
        <f t="shared" si="18"/>
        <v>0</v>
      </c>
      <c r="BJ250" s="21" t="s">
        <v>78</v>
      </c>
      <c r="BK250" s="105">
        <f t="shared" si="19"/>
        <v>0</v>
      </c>
      <c r="BL250" s="21" t="s">
        <v>129</v>
      </c>
      <c r="BM250" s="21" t="s">
        <v>673</v>
      </c>
    </row>
    <row r="251" spans="2:65" s="1" customFormat="1" ht="38.25" customHeight="1">
      <c r="B251" s="123"/>
      <c r="C251" s="143" t="s">
        <v>430</v>
      </c>
      <c r="D251" s="143" t="s">
        <v>125</v>
      </c>
      <c r="E251" s="144" t="s">
        <v>674</v>
      </c>
      <c r="F251" s="223" t="s">
        <v>675</v>
      </c>
      <c r="G251" s="223"/>
      <c r="H251" s="223"/>
      <c r="I251" s="223"/>
      <c r="J251" s="145" t="s">
        <v>147</v>
      </c>
      <c r="K251" s="146">
        <v>110.4</v>
      </c>
      <c r="L251" s="224">
        <v>0</v>
      </c>
      <c r="M251" s="224"/>
      <c r="N251" s="225">
        <f t="shared" si="10"/>
        <v>0</v>
      </c>
      <c r="O251" s="225"/>
      <c r="P251" s="225"/>
      <c r="Q251" s="225"/>
      <c r="R251" s="124"/>
      <c r="T251" s="147" t="s">
        <v>5</v>
      </c>
      <c r="U251" s="46" t="s">
        <v>35</v>
      </c>
      <c r="V251" s="38"/>
      <c r="W251" s="148">
        <f t="shared" si="11"/>
        <v>0</v>
      </c>
      <c r="X251" s="148">
        <v>0</v>
      </c>
      <c r="Y251" s="148">
        <f t="shared" si="12"/>
        <v>0</v>
      </c>
      <c r="Z251" s="148">
        <v>0</v>
      </c>
      <c r="AA251" s="149">
        <f t="shared" si="13"/>
        <v>0</v>
      </c>
      <c r="AR251" s="21" t="s">
        <v>129</v>
      </c>
      <c r="AT251" s="21" t="s">
        <v>125</v>
      </c>
      <c r="AU251" s="21" t="s">
        <v>91</v>
      </c>
      <c r="AY251" s="21" t="s">
        <v>124</v>
      </c>
      <c r="BE251" s="105">
        <f t="shared" si="14"/>
        <v>0</v>
      </c>
      <c r="BF251" s="105">
        <f t="shared" si="15"/>
        <v>0</v>
      </c>
      <c r="BG251" s="105">
        <f t="shared" si="16"/>
        <v>0</v>
      </c>
      <c r="BH251" s="105">
        <f t="shared" si="17"/>
        <v>0</v>
      </c>
      <c r="BI251" s="105">
        <f t="shared" si="18"/>
        <v>0</v>
      </c>
      <c r="BJ251" s="21" t="s">
        <v>78</v>
      </c>
      <c r="BK251" s="105">
        <f t="shared" si="19"/>
        <v>0</v>
      </c>
      <c r="BL251" s="21" t="s">
        <v>129</v>
      </c>
      <c r="BM251" s="21" t="s">
        <v>676</v>
      </c>
    </row>
    <row r="252" spans="2:65" s="1" customFormat="1" ht="38.25" customHeight="1">
      <c r="B252" s="123"/>
      <c r="C252" s="173" t="s">
        <v>434</v>
      </c>
      <c r="D252" s="173" t="s">
        <v>307</v>
      </c>
      <c r="E252" s="174" t="s">
        <v>677</v>
      </c>
      <c r="F252" s="234" t="s">
        <v>678</v>
      </c>
      <c r="G252" s="234"/>
      <c r="H252" s="234"/>
      <c r="I252" s="234"/>
      <c r="J252" s="175" t="s">
        <v>147</v>
      </c>
      <c r="K252" s="176">
        <v>112.608</v>
      </c>
      <c r="L252" s="235">
        <v>0</v>
      </c>
      <c r="M252" s="235"/>
      <c r="N252" s="236">
        <f t="shared" si="10"/>
        <v>0</v>
      </c>
      <c r="O252" s="225"/>
      <c r="P252" s="225"/>
      <c r="Q252" s="225"/>
      <c r="R252" s="124"/>
      <c r="T252" s="147" t="s">
        <v>5</v>
      </c>
      <c r="U252" s="46" t="s">
        <v>35</v>
      </c>
      <c r="V252" s="38"/>
      <c r="W252" s="148">
        <f t="shared" si="11"/>
        <v>0</v>
      </c>
      <c r="X252" s="148">
        <v>1.47E-3</v>
      </c>
      <c r="Y252" s="148">
        <f t="shared" si="12"/>
        <v>0.16553376</v>
      </c>
      <c r="Z252" s="148">
        <v>0</v>
      </c>
      <c r="AA252" s="149">
        <f t="shared" si="13"/>
        <v>0</v>
      </c>
      <c r="AR252" s="21" t="s">
        <v>159</v>
      </c>
      <c r="AT252" s="21" t="s">
        <v>307</v>
      </c>
      <c r="AU252" s="21" t="s">
        <v>91</v>
      </c>
      <c r="AY252" s="21" t="s">
        <v>124</v>
      </c>
      <c r="BE252" s="105">
        <f t="shared" si="14"/>
        <v>0</v>
      </c>
      <c r="BF252" s="105">
        <f t="shared" si="15"/>
        <v>0</v>
      </c>
      <c r="BG252" s="105">
        <f t="shared" si="16"/>
        <v>0</v>
      </c>
      <c r="BH252" s="105">
        <f t="shared" si="17"/>
        <v>0</v>
      </c>
      <c r="BI252" s="105">
        <f t="shared" si="18"/>
        <v>0</v>
      </c>
      <c r="BJ252" s="21" t="s">
        <v>78</v>
      </c>
      <c r="BK252" s="105">
        <f t="shared" si="19"/>
        <v>0</v>
      </c>
      <c r="BL252" s="21" t="s">
        <v>129</v>
      </c>
      <c r="BM252" s="21" t="s">
        <v>679</v>
      </c>
    </row>
    <row r="253" spans="2:65" s="1" customFormat="1" ht="25.5" customHeight="1">
      <c r="B253" s="123"/>
      <c r="C253" s="143" t="s">
        <v>438</v>
      </c>
      <c r="D253" s="143" t="s">
        <v>125</v>
      </c>
      <c r="E253" s="144" t="s">
        <v>680</v>
      </c>
      <c r="F253" s="223" t="s">
        <v>681</v>
      </c>
      <c r="G253" s="223"/>
      <c r="H253" s="223"/>
      <c r="I253" s="223"/>
      <c r="J253" s="145" t="s">
        <v>379</v>
      </c>
      <c r="K253" s="146">
        <v>33</v>
      </c>
      <c r="L253" s="224">
        <v>0</v>
      </c>
      <c r="M253" s="224"/>
      <c r="N253" s="225">
        <f t="shared" si="10"/>
        <v>0</v>
      </c>
      <c r="O253" s="225"/>
      <c r="P253" s="225"/>
      <c r="Q253" s="225"/>
      <c r="R253" s="124"/>
      <c r="T253" s="147" t="s">
        <v>5</v>
      </c>
      <c r="U253" s="46" t="s">
        <v>35</v>
      </c>
      <c r="V253" s="38"/>
      <c r="W253" s="148">
        <f t="shared" si="11"/>
        <v>0</v>
      </c>
      <c r="X253" s="148">
        <v>0</v>
      </c>
      <c r="Y253" s="148">
        <f t="shared" si="12"/>
        <v>0</v>
      </c>
      <c r="Z253" s="148">
        <v>0</v>
      </c>
      <c r="AA253" s="149">
        <f t="shared" si="13"/>
        <v>0</v>
      </c>
      <c r="AR253" s="21" t="s">
        <v>129</v>
      </c>
      <c r="AT253" s="21" t="s">
        <v>125</v>
      </c>
      <c r="AU253" s="21" t="s">
        <v>91</v>
      </c>
      <c r="AY253" s="21" t="s">
        <v>124</v>
      </c>
      <c r="BE253" s="105">
        <f t="shared" si="14"/>
        <v>0</v>
      </c>
      <c r="BF253" s="105">
        <f t="shared" si="15"/>
        <v>0</v>
      </c>
      <c r="BG253" s="105">
        <f t="shared" si="16"/>
        <v>0</v>
      </c>
      <c r="BH253" s="105">
        <f t="shared" si="17"/>
        <v>0</v>
      </c>
      <c r="BI253" s="105">
        <f t="shared" si="18"/>
        <v>0</v>
      </c>
      <c r="BJ253" s="21" t="s">
        <v>78</v>
      </c>
      <c r="BK253" s="105">
        <f t="shared" si="19"/>
        <v>0</v>
      </c>
      <c r="BL253" s="21" t="s">
        <v>129</v>
      </c>
      <c r="BM253" s="21" t="s">
        <v>682</v>
      </c>
    </row>
    <row r="254" spans="2:65" s="1" customFormat="1" ht="16.5" customHeight="1">
      <c r="B254" s="123"/>
      <c r="C254" s="173" t="s">
        <v>442</v>
      </c>
      <c r="D254" s="173" t="s">
        <v>307</v>
      </c>
      <c r="E254" s="174" t="s">
        <v>683</v>
      </c>
      <c r="F254" s="234" t="s">
        <v>684</v>
      </c>
      <c r="G254" s="234"/>
      <c r="H254" s="234"/>
      <c r="I254" s="234"/>
      <c r="J254" s="175" t="s">
        <v>379</v>
      </c>
      <c r="K254" s="176">
        <v>21</v>
      </c>
      <c r="L254" s="235">
        <v>0</v>
      </c>
      <c r="M254" s="235"/>
      <c r="N254" s="236">
        <f t="shared" si="10"/>
        <v>0</v>
      </c>
      <c r="O254" s="225"/>
      <c r="P254" s="225"/>
      <c r="Q254" s="225"/>
      <c r="R254" s="124"/>
      <c r="T254" s="147" t="s">
        <v>5</v>
      </c>
      <c r="U254" s="46" t="s">
        <v>35</v>
      </c>
      <c r="V254" s="38"/>
      <c r="W254" s="148">
        <f t="shared" si="11"/>
        <v>0</v>
      </c>
      <c r="X254" s="148">
        <v>3.8999999999999999E-4</v>
      </c>
      <c r="Y254" s="148">
        <f t="shared" si="12"/>
        <v>8.1899999999999994E-3</v>
      </c>
      <c r="Z254" s="148">
        <v>0</v>
      </c>
      <c r="AA254" s="149">
        <f t="shared" si="13"/>
        <v>0</v>
      </c>
      <c r="AR254" s="21" t="s">
        <v>159</v>
      </c>
      <c r="AT254" s="21" t="s">
        <v>307</v>
      </c>
      <c r="AU254" s="21" t="s">
        <v>91</v>
      </c>
      <c r="AY254" s="21" t="s">
        <v>124</v>
      </c>
      <c r="BE254" s="105">
        <f t="shared" si="14"/>
        <v>0</v>
      </c>
      <c r="BF254" s="105">
        <f t="shared" si="15"/>
        <v>0</v>
      </c>
      <c r="BG254" s="105">
        <f t="shared" si="16"/>
        <v>0</v>
      </c>
      <c r="BH254" s="105">
        <f t="shared" si="17"/>
        <v>0</v>
      </c>
      <c r="BI254" s="105">
        <f t="shared" si="18"/>
        <v>0</v>
      </c>
      <c r="BJ254" s="21" t="s">
        <v>78</v>
      </c>
      <c r="BK254" s="105">
        <f t="shared" si="19"/>
        <v>0</v>
      </c>
      <c r="BL254" s="21" t="s">
        <v>129</v>
      </c>
      <c r="BM254" s="21" t="s">
        <v>685</v>
      </c>
    </row>
    <row r="255" spans="2:65" s="1" customFormat="1" ht="25.5" customHeight="1">
      <c r="B255" s="123"/>
      <c r="C255" s="173" t="s">
        <v>446</v>
      </c>
      <c r="D255" s="173" t="s">
        <v>307</v>
      </c>
      <c r="E255" s="174" t="s">
        <v>686</v>
      </c>
      <c r="F255" s="234" t="s">
        <v>687</v>
      </c>
      <c r="G255" s="234"/>
      <c r="H255" s="234"/>
      <c r="I255" s="234"/>
      <c r="J255" s="175" t="s">
        <v>379</v>
      </c>
      <c r="K255" s="176">
        <v>6</v>
      </c>
      <c r="L255" s="235">
        <v>0</v>
      </c>
      <c r="M255" s="235"/>
      <c r="N255" s="236">
        <f t="shared" si="10"/>
        <v>0</v>
      </c>
      <c r="O255" s="225"/>
      <c r="P255" s="225"/>
      <c r="Q255" s="225"/>
      <c r="R255" s="124"/>
      <c r="T255" s="147" t="s">
        <v>5</v>
      </c>
      <c r="U255" s="46" t="s">
        <v>35</v>
      </c>
      <c r="V255" s="38"/>
      <c r="W255" s="148">
        <f t="shared" si="11"/>
        <v>0</v>
      </c>
      <c r="X255" s="148">
        <v>3.5999999999999999E-3</v>
      </c>
      <c r="Y255" s="148">
        <f t="shared" si="12"/>
        <v>2.1600000000000001E-2</v>
      </c>
      <c r="Z255" s="148">
        <v>0</v>
      </c>
      <c r="AA255" s="149">
        <f t="shared" si="13"/>
        <v>0</v>
      </c>
      <c r="AR255" s="21" t="s">
        <v>159</v>
      </c>
      <c r="AT255" s="21" t="s">
        <v>307</v>
      </c>
      <c r="AU255" s="21" t="s">
        <v>91</v>
      </c>
      <c r="AY255" s="21" t="s">
        <v>124</v>
      </c>
      <c r="BE255" s="105">
        <f t="shared" si="14"/>
        <v>0</v>
      </c>
      <c r="BF255" s="105">
        <f t="shared" si="15"/>
        <v>0</v>
      </c>
      <c r="BG255" s="105">
        <f t="shared" si="16"/>
        <v>0</v>
      </c>
      <c r="BH255" s="105">
        <f t="shared" si="17"/>
        <v>0</v>
      </c>
      <c r="BI255" s="105">
        <f t="shared" si="18"/>
        <v>0</v>
      </c>
      <c r="BJ255" s="21" t="s">
        <v>78</v>
      </c>
      <c r="BK255" s="105">
        <f t="shared" si="19"/>
        <v>0</v>
      </c>
      <c r="BL255" s="21" t="s">
        <v>129</v>
      </c>
      <c r="BM255" s="21" t="s">
        <v>688</v>
      </c>
    </row>
    <row r="256" spans="2:65" s="1" customFormat="1" ht="16.5" customHeight="1">
      <c r="B256" s="123"/>
      <c r="C256" s="173" t="s">
        <v>450</v>
      </c>
      <c r="D256" s="173" t="s">
        <v>307</v>
      </c>
      <c r="E256" s="174" t="s">
        <v>689</v>
      </c>
      <c r="F256" s="234" t="s">
        <v>690</v>
      </c>
      <c r="G256" s="234"/>
      <c r="H256" s="234"/>
      <c r="I256" s="234"/>
      <c r="J256" s="175" t="s">
        <v>691</v>
      </c>
      <c r="K256" s="176">
        <v>6</v>
      </c>
      <c r="L256" s="235">
        <v>0</v>
      </c>
      <c r="M256" s="235"/>
      <c r="N256" s="236">
        <f t="shared" si="10"/>
        <v>0</v>
      </c>
      <c r="O256" s="225"/>
      <c r="P256" s="225"/>
      <c r="Q256" s="225"/>
      <c r="R256" s="124"/>
      <c r="T256" s="147" t="s">
        <v>5</v>
      </c>
      <c r="U256" s="46" t="s">
        <v>35</v>
      </c>
      <c r="V256" s="38"/>
      <c r="W256" s="148">
        <f t="shared" si="11"/>
        <v>0</v>
      </c>
      <c r="X256" s="148">
        <v>4.8000000000000001E-4</v>
      </c>
      <c r="Y256" s="148">
        <f t="shared" si="12"/>
        <v>2.8800000000000002E-3</v>
      </c>
      <c r="Z256" s="148">
        <v>0</v>
      </c>
      <c r="AA256" s="149">
        <f t="shared" si="13"/>
        <v>0</v>
      </c>
      <c r="AR256" s="21" t="s">
        <v>159</v>
      </c>
      <c r="AT256" s="21" t="s">
        <v>307</v>
      </c>
      <c r="AU256" s="21" t="s">
        <v>91</v>
      </c>
      <c r="AY256" s="21" t="s">
        <v>124</v>
      </c>
      <c r="BE256" s="105">
        <f t="shared" si="14"/>
        <v>0</v>
      </c>
      <c r="BF256" s="105">
        <f t="shared" si="15"/>
        <v>0</v>
      </c>
      <c r="BG256" s="105">
        <f t="shared" si="16"/>
        <v>0</v>
      </c>
      <c r="BH256" s="105">
        <f t="shared" si="17"/>
        <v>0</v>
      </c>
      <c r="BI256" s="105">
        <f t="shared" si="18"/>
        <v>0</v>
      </c>
      <c r="BJ256" s="21" t="s">
        <v>78</v>
      </c>
      <c r="BK256" s="105">
        <f t="shared" si="19"/>
        <v>0</v>
      </c>
      <c r="BL256" s="21" t="s">
        <v>129</v>
      </c>
      <c r="BM256" s="21" t="s">
        <v>692</v>
      </c>
    </row>
    <row r="257" spans="2:65" s="1" customFormat="1" ht="25.5" customHeight="1">
      <c r="B257" s="123"/>
      <c r="C257" s="143" t="s">
        <v>454</v>
      </c>
      <c r="D257" s="143" t="s">
        <v>125</v>
      </c>
      <c r="E257" s="144" t="s">
        <v>693</v>
      </c>
      <c r="F257" s="223" t="s">
        <v>694</v>
      </c>
      <c r="G257" s="223"/>
      <c r="H257" s="223"/>
      <c r="I257" s="223"/>
      <c r="J257" s="145" t="s">
        <v>379</v>
      </c>
      <c r="K257" s="146">
        <v>1</v>
      </c>
      <c r="L257" s="224">
        <v>0</v>
      </c>
      <c r="M257" s="224"/>
      <c r="N257" s="225">
        <f t="shared" si="10"/>
        <v>0</v>
      </c>
      <c r="O257" s="225"/>
      <c r="P257" s="225"/>
      <c r="Q257" s="225"/>
      <c r="R257" s="124"/>
      <c r="T257" s="147" t="s">
        <v>5</v>
      </c>
      <c r="U257" s="46" t="s">
        <v>35</v>
      </c>
      <c r="V257" s="38"/>
      <c r="W257" s="148">
        <f t="shared" si="11"/>
        <v>0</v>
      </c>
      <c r="X257" s="148">
        <v>0</v>
      </c>
      <c r="Y257" s="148">
        <f t="shared" si="12"/>
        <v>0</v>
      </c>
      <c r="Z257" s="148">
        <v>0</v>
      </c>
      <c r="AA257" s="149">
        <f t="shared" si="13"/>
        <v>0</v>
      </c>
      <c r="AR257" s="21" t="s">
        <v>129</v>
      </c>
      <c r="AT257" s="21" t="s">
        <v>125</v>
      </c>
      <c r="AU257" s="21" t="s">
        <v>91</v>
      </c>
      <c r="AY257" s="21" t="s">
        <v>124</v>
      </c>
      <c r="BE257" s="105">
        <f t="shared" si="14"/>
        <v>0</v>
      </c>
      <c r="BF257" s="105">
        <f t="shared" si="15"/>
        <v>0</v>
      </c>
      <c r="BG257" s="105">
        <f t="shared" si="16"/>
        <v>0</v>
      </c>
      <c r="BH257" s="105">
        <f t="shared" si="17"/>
        <v>0</v>
      </c>
      <c r="BI257" s="105">
        <f t="shared" si="18"/>
        <v>0</v>
      </c>
      <c r="BJ257" s="21" t="s">
        <v>78</v>
      </c>
      <c r="BK257" s="105">
        <f t="shared" si="19"/>
        <v>0</v>
      </c>
      <c r="BL257" s="21" t="s">
        <v>129</v>
      </c>
      <c r="BM257" s="21" t="s">
        <v>695</v>
      </c>
    </row>
    <row r="258" spans="2:65" s="1" customFormat="1" ht="16.5" customHeight="1">
      <c r="B258" s="123"/>
      <c r="C258" s="173" t="s">
        <v>458</v>
      </c>
      <c r="D258" s="173" t="s">
        <v>307</v>
      </c>
      <c r="E258" s="174" t="s">
        <v>696</v>
      </c>
      <c r="F258" s="234" t="s">
        <v>697</v>
      </c>
      <c r="G258" s="234"/>
      <c r="H258" s="234"/>
      <c r="I258" s="234"/>
      <c r="J258" s="175" t="s">
        <v>379</v>
      </c>
      <c r="K258" s="176">
        <v>1</v>
      </c>
      <c r="L258" s="235">
        <v>0</v>
      </c>
      <c r="M258" s="235"/>
      <c r="N258" s="236">
        <f t="shared" si="10"/>
        <v>0</v>
      </c>
      <c r="O258" s="225"/>
      <c r="P258" s="225"/>
      <c r="Q258" s="225"/>
      <c r="R258" s="124"/>
      <c r="T258" s="147" t="s">
        <v>5</v>
      </c>
      <c r="U258" s="46" t="s">
        <v>35</v>
      </c>
      <c r="V258" s="38"/>
      <c r="W258" s="148">
        <f t="shared" si="11"/>
        <v>0</v>
      </c>
      <c r="X258" s="148">
        <v>6.8000000000000005E-4</v>
      </c>
      <c r="Y258" s="148">
        <f t="shared" si="12"/>
        <v>6.8000000000000005E-4</v>
      </c>
      <c r="Z258" s="148">
        <v>0</v>
      </c>
      <c r="AA258" s="149">
        <f t="shared" si="13"/>
        <v>0</v>
      </c>
      <c r="AR258" s="21" t="s">
        <v>159</v>
      </c>
      <c r="AT258" s="21" t="s">
        <v>307</v>
      </c>
      <c r="AU258" s="21" t="s">
        <v>91</v>
      </c>
      <c r="AY258" s="21" t="s">
        <v>124</v>
      </c>
      <c r="BE258" s="105">
        <f t="shared" si="14"/>
        <v>0</v>
      </c>
      <c r="BF258" s="105">
        <f t="shared" si="15"/>
        <v>0</v>
      </c>
      <c r="BG258" s="105">
        <f t="shared" si="16"/>
        <v>0</v>
      </c>
      <c r="BH258" s="105">
        <f t="shared" si="17"/>
        <v>0</v>
      </c>
      <c r="BI258" s="105">
        <f t="shared" si="18"/>
        <v>0</v>
      </c>
      <c r="BJ258" s="21" t="s">
        <v>78</v>
      </c>
      <c r="BK258" s="105">
        <f t="shared" si="19"/>
        <v>0</v>
      </c>
      <c r="BL258" s="21" t="s">
        <v>129</v>
      </c>
      <c r="BM258" s="21" t="s">
        <v>698</v>
      </c>
    </row>
    <row r="259" spans="2:65" s="1" customFormat="1" ht="25.5" customHeight="1">
      <c r="B259" s="123"/>
      <c r="C259" s="143" t="s">
        <v>462</v>
      </c>
      <c r="D259" s="143" t="s">
        <v>125</v>
      </c>
      <c r="E259" s="144" t="s">
        <v>699</v>
      </c>
      <c r="F259" s="223" t="s">
        <v>700</v>
      </c>
      <c r="G259" s="223"/>
      <c r="H259" s="223"/>
      <c r="I259" s="223"/>
      <c r="J259" s="145" t="s">
        <v>379</v>
      </c>
      <c r="K259" s="146">
        <v>5</v>
      </c>
      <c r="L259" s="224">
        <v>0</v>
      </c>
      <c r="M259" s="224"/>
      <c r="N259" s="225">
        <f t="shared" si="10"/>
        <v>0</v>
      </c>
      <c r="O259" s="225"/>
      <c r="P259" s="225"/>
      <c r="Q259" s="225"/>
      <c r="R259" s="124"/>
      <c r="T259" s="147" t="s">
        <v>5</v>
      </c>
      <c r="U259" s="46" t="s">
        <v>35</v>
      </c>
      <c r="V259" s="38"/>
      <c r="W259" s="148">
        <f t="shared" si="11"/>
        <v>0</v>
      </c>
      <c r="X259" s="148">
        <v>0</v>
      </c>
      <c r="Y259" s="148">
        <f t="shared" si="12"/>
        <v>0</v>
      </c>
      <c r="Z259" s="148">
        <v>0</v>
      </c>
      <c r="AA259" s="149">
        <f t="shared" si="13"/>
        <v>0</v>
      </c>
      <c r="AR259" s="21" t="s">
        <v>129</v>
      </c>
      <c r="AT259" s="21" t="s">
        <v>125</v>
      </c>
      <c r="AU259" s="21" t="s">
        <v>91</v>
      </c>
      <c r="AY259" s="21" t="s">
        <v>124</v>
      </c>
      <c r="BE259" s="105">
        <f t="shared" si="14"/>
        <v>0</v>
      </c>
      <c r="BF259" s="105">
        <f t="shared" si="15"/>
        <v>0</v>
      </c>
      <c r="BG259" s="105">
        <f t="shared" si="16"/>
        <v>0</v>
      </c>
      <c r="BH259" s="105">
        <f t="shared" si="17"/>
        <v>0</v>
      </c>
      <c r="BI259" s="105">
        <f t="shared" si="18"/>
        <v>0</v>
      </c>
      <c r="BJ259" s="21" t="s">
        <v>78</v>
      </c>
      <c r="BK259" s="105">
        <f t="shared" si="19"/>
        <v>0</v>
      </c>
      <c r="BL259" s="21" t="s">
        <v>129</v>
      </c>
      <c r="BM259" s="21" t="s">
        <v>701</v>
      </c>
    </row>
    <row r="260" spans="2:65" s="1" customFormat="1" ht="16.5" customHeight="1">
      <c r="B260" s="123"/>
      <c r="C260" s="173" t="s">
        <v>466</v>
      </c>
      <c r="D260" s="173" t="s">
        <v>307</v>
      </c>
      <c r="E260" s="174" t="s">
        <v>702</v>
      </c>
      <c r="F260" s="234" t="s">
        <v>703</v>
      </c>
      <c r="G260" s="234"/>
      <c r="H260" s="234"/>
      <c r="I260" s="234"/>
      <c r="J260" s="175" t="s">
        <v>379</v>
      </c>
      <c r="K260" s="176">
        <v>1</v>
      </c>
      <c r="L260" s="235">
        <v>0</v>
      </c>
      <c r="M260" s="235"/>
      <c r="N260" s="236">
        <f t="shared" si="10"/>
        <v>0</v>
      </c>
      <c r="O260" s="225"/>
      <c r="P260" s="225"/>
      <c r="Q260" s="225"/>
      <c r="R260" s="124"/>
      <c r="T260" s="147" t="s">
        <v>5</v>
      </c>
      <c r="U260" s="46" t="s">
        <v>35</v>
      </c>
      <c r="V260" s="38"/>
      <c r="W260" s="148">
        <f t="shared" si="11"/>
        <v>0</v>
      </c>
      <c r="X260" s="148">
        <v>5.5999999999999995E-4</v>
      </c>
      <c r="Y260" s="148">
        <f t="shared" si="12"/>
        <v>5.5999999999999995E-4</v>
      </c>
      <c r="Z260" s="148">
        <v>0</v>
      </c>
      <c r="AA260" s="149">
        <f t="shared" si="13"/>
        <v>0</v>
      </c>
      <c r="AR260" s="21" t="s">
        <v>159</v>
      </c>
      <c r="AT260" s="21" t="s">
        <v>307</v>
      </c>
      <c r="AU260" s="21" t="s">
        <v>91</v>
      </c>
      <c r="AY260" s="21" t="s">
        <v>124</v>
      </c>
      <c r="BE260" s="105">
        <f t="shared" si="14"/>
        <v>0</v>
      </c>
      <c r="BF260" s="105">
        <f t="shared" si="15"/>
        <v>0</v>
      </c>
      <c r="BG260" s="105">
        <f t="shared" si="16"/>
        <v>0</v>
      </c>
      <c r="BH260" s="105">
        <f t="shared" si="17"/>
        <v>0</v>
      </c>
      <c r="BI260" s="105">
        <f t="shared" si="18"/>
        <v>0</v>
      </c>
      <c r="BJ260" s="21" t="s">
        <v>78</v>
      </c>
      <c r="BK260" s="105">
        <f t="shared" si="19"/>
        <v>0</v>
      </c>
      <c r="BL260" s="21" t="s">
        <v>129</v>
      </c>
      <c r="BM260" s="21" t="s">
        <v>704</v>
      </c>
    </row>
    <row r="261" spans="2:65" s="1" customFormat="1" ht="16.5" customHeight="1">
      <c r="B261" s="123"/>
      <c r="C261" s="173" t="s">
        <v>470</v>
      </c>
      <c r="D261" s="173" t="s">
        <v>307</v>
      </c>
      <c r="E261" s="174" t="s">
        <v>705</v>
      </c>
      <c r="F261" s="234" t="s">
        <v>706</v>
      </c>
      <c r="G261" s="234"/>
      <c r="H261" s="234"/>
      <c r="I261" s="234"/>
      <c r="J261" s="175" t="s">
        <v>379</v>
      </c>
      <c r="K261" s="176">
        <v>2</v>
      </c>
      <c r="L261" s="235">
        <v>0</v>
      </c>
      <c r="M261" s="235"/>
      <c r="N261" s="236">
        <f t="shared" si="10"/>
        <v>0</v>
      </c>
      <c r="O261" s="225"/>
      <c r="P261" s="225"/>
      <c r="Q261" s="225"/>
      <c r="R261" s="124"/>
      <c r="T261" s="147" t="s">
        <v>5</v>
      </c>
      <c r="U261" s="46" t="s">
        <v>35</v>
      </c>
      <c r="V261" s="38"/>
      <c r="W261" s="148">
        <f t="shared" si="11"/>
        <v>0</v>
      </c>
      <c r="X261" s="148">
        <v>5.5999999999999995E-4</v>
      </c>
      <c r="Y261" s="148">
        <f t="shared" si="12"/>
        <v>1.1199999999999999E-3</v>
      </c>
      <c r="Z261" s="148">
        <v>0</v>
      </c>
      <c r="AA261" s="149">
        <f t="shared" si="13"/>
        <v>0</v>
      </c>
      <c r="AR261" s="21" t="s">
        <v>159</v>
      </c>
      <c r="AT261" s="21" t="s">
        <v>307</v>
      </c>
      <c r="AU261" s="21" t="s">
        <v>91</v>
      </c>
      <c r="AY261" s="21" t="s">
        <v>124</v>
      </c>
      <c r="BE261" s="105">
        <f t="shared" si="14"/>
        <v>0</v>
      </c>
      <c r="BF261" s="105">
        <f t="shared" si="15"/>
        <v>0</v>
      </c>
      <c r="BG261" s="105">
        <f t="shared" si="16"/>
        <v>0</v>
      </c>
      <c r="BH261" s="105">
        <f t="shared" si="17"/>
        <v>0</v>
      </c>
      <c r="BI261" s="105">
        <f t="shared" si="18"/>
        <v>0</v>
      </c>
      <c r="BJ261" s="21" t="s">
        <v>78</v>
      </c>
      <c r="BK261" s="105">
        <f t="shared" si="19"/>
        <v>0</v>
      </c>
      <c r="BL261" s="21" t="s">
        <v>129</v>
      </c>
      <c r="BM261" s="21" t="s">
        <v>707</v>
      </c>
    </row>
    <row r="262" spans="2:65" s="1" customFormat="1" ht="16.5" customHeight="1">
      <c r="B262" s="123"/>
      <c r="C262" s="173" t="s">
        <v>474</v>
      </c>
      <c r="D262" s="173" t="s">
        <v>307</v>
      </c>
      <c r="E262" s="174" t="s">
        <v>708</v>
      </c>
      <c r="F262" s="234" t="s">
        <v>709</v>
      </c>
      <c r="G262" s="234"/>
      <c r="H262" s="234"/>
      <c r="I262" s="234"/>
      <c r="J262" s="175" t="s">
        <v>379</v>
      </c>
      <c r="K262" s="176">
        <v>2</v>
      </c>
      <c r="L262" s="235">
        <v>0</v>
      </c>
      <c r="M262" s="235"/>
      <c r="N262" s="236">
        <f t="shared" si="10"/>
        <v>0</v>
      </c>
      <c r="O262" s="225"/>
      <c r="P262" s="225"/>
      <c r="Q262" s="225"/>
      <c r="R262" s="124"/>
      <c r="T262" s="147" t="s">
        <v>5</v>
      </c>
      <c r="U262" s="46" t="s">
        <v>35</v>
      </c>
      <c r="V262" s="38"/>
      <c r="W262" s="148">
        <f t="shared" si="11"/>
        <v>0</v>
      </c>
      <c r="X262" s="148">
        <v>5.5999999999999995E-4</v>
      </c>
      <c r="Y262" s="148">
        <f t="shared" si="12"/>
        <v>1.1199999999999999E-3</v>
      </c>
      <c r="Z262" s="148">
        <v>0</v>
      </c>
      <c r="AA262" s="149">
        <f t="shared" si="13"/>
        <v>0</v>
      </c>
      <c r="AR262" s="21" t="s">
        <v>159</v>
      </c>
      <c r="AT262" s="21" t="s">
        <v>307</v>
      </c>
      <c r="AU262" s="21" t="s">
        <v>91</v>
      </c>
      <c r="AY262" s="21" t="s">
        <v>124</v>
      </c>
      <c r="BE262" s="105">
        <f t="shared" si="14"/>
        <v>0</v>
      </c>
      <c r="BF262" s="105">
        <f t="shared" si="15"/>
        <v>0</v>
      </c>
      <c r="BG262" s="105">
        <f t="shared" si="16"/>
        <v>0</v>
      </c>
      <c r="BH262" s="105">
        <f t="shared" si="17"/>
        <v>0</v>
      </c>
      <c r="BI262" s="105">
        <f t="shared" si="18"/>
        <v>0</v>
      </c>
      <c r="BJ262" s="21" t="s">
        <v>78</v>
      </c>
      <c r="BK262" s="105">
        <f t="shared" si="19"/>
        <v>0</v>
      </c>
      <c r="BL262" s="21" t="s">
        <v>129</v>
      </c>
      <c r="BM262" s="21" t="s">
        <v>710</v>
      </c>
    </row>
    <row r="263" spans="2:65" s="1" customFormat="1" ht="25.5" customHeight="1">
      <c r="B263" s="123"/>
      <c r="C263" s="143" t="s">
        <v>478</v>
      </c>
      <c r="D263" s="143" t="s">
        <v>125</v>
      </c>
      <c r="E263" s="144" t="s">
        <v>711</v>
      </c>
      <c r="F263" s="223" t="s">
        <v>712</v>
      </c>
      <c r="G263" s="223"/>
      <c r="H263" s="223"/>
      <c r="I263" s="223"/>
      <c r="J263" s="145" t="s">
        <v>379</v>
      </c>
      <c r="K263" s="146">
        <v>4</v>
      </c>
      <c r="L263" s="224">
        <v>0</v>
      </c>
      <c r="M263" s="224"/>
      <c r="N263" s="225">
        <f t="shared" si="10"/>
        <v>0</v>
      </c>
      <c r="O263" s="225"/>
      <c r="P263" s="225"/>
      <c r="Q263" s="225"/>
      <c r="R263" s="124"/>
      <c r="T263" s="147" t="s">
        <v>5</v>
      </c>
      <c r="U263" s="46" t="s">
        <v>35</v>
      </c>
      <c r="V263" s="38"/>
      <c r="W263" s="148">
        <f t="shared" si="11"/>
        <v>0</v>
      </c>
      <c r="X263" s="148">
        <v>2.0000000000000002E-5</v>
      </c>
      <c r="Y263" s="148">
        <f t="shared" si="12"/>
        <v>8.0000000000000007E-5</v>
      </c>
      <c r="Z263" s="148">
        <v>0</v>
      </c>
      <c r="AA263" s="149">
        <f t="shared" si="13"/>
        <v>0</v>
      </c>
      <c r="AR263" s="21" t="s">
        <v>129</v>
      </c>
      <c r="AT263" s="21" t="s">
        <v>125</v>
      </c>
      <c r="AU263" s="21" t="s">
        <v>91</v>
      </c>
      <c r="AY263" s="21" t="s">
        <v>124</v>
      </c>
      <c r="BE263" s="105">
        <f t="shared" si="14"/>
        <v>0</v>
      </c>
      <c r="BF263" s="105">
        <f t="shared" si="15"/>
        <v>0</v>
      </c>
      <c r="BG263" s="105">
        <f t="shared" si="16"/>
        <v>0</v>
      </c>
      <c r="BH263" s="105">
        <f t="shared" si="17"/>
        <v>0</v>
      </c>
      <c r="BI263" s="105">
        <f t="shared" si="18"/>
        <v>0</v>
      </c>
      <c r="BJ263" s="21" t="s">
        <v>78</v>
      </c>
      <c r="BK263" s="105">
        <f t="shared" si="19"/>
        <v>0</v>
      </c>
      <c r="BL263" s="21" t="s">
        <v>129</v>
      </c>
      <c r="BM263" s="21" t="s">
        <v>713</v>
      </c>
    </row>
    <row r="264" spans="2:65" s="1" customFormat="1" ht="25.5" customHeight="1">
      <c r="B264" s="123"/>
      <c r="C264" s="173" t="s">
        <v>482</v>
      </c>
      <c r="D264" s="173" t="s">
        <v>307</v>
      </c>
      <c r="E264" s="174" t="s">
        <v>714</v>
      </c>
      <c r="F264" s="234" t="s">
        <v>715</v>
      </c>
      <c r="G264" s="234"/>
      <c r="H264" s="234"/>
      <c r="I264" s="234"/>
      <c r="J264" s="175" t="s">
        <v>379</v>
      </c>
      <c r="K264" s="176">
        <v>4</v>
      </c>
      <c r="L264" s="235">
        <v>0</v>
      </c>
      <c r="M264" s="235"/>
      <c r="N264" s="236">
        <f t="shared" si="10"/>
        <v>0</v>
      </c>
      <c r="O264" s="225"/>
      <c r="P264" s="225"/>
      <c r="Q264" s="225"/>
      <c r="R264" s="124"/>
      <c r="T264" s="147" t="s">
        <v>5</v>
      </c>
      <c r="U264" s="46" t="s">
        <v>35</v>
      </c>
      <c r="V264" s="38"/>
      <c r="W264" s="148">
        <f t="shared" si="11"/>
        <v>0</v>
      </c>
      <c r="X264" s="148">
        <v>3.8E-3</v>
      </c>
      <c r="Y264" s="148">
        <f t="shared" si="12"/>
        <v>1.52E-2</v>
      </c>
      <c r="Z264" s="148">
        <v>0</v>
      </c>
      <c r="AA264" s="149">
        <f t="shared" si="13"/>
        <v>0</v>
      </c>
      <c r="AR264" s="21" t="s">
        <v>159</v>
      </c>
      <c r="AT264" s="21" t="s">
        <v>307</v>
      </c>
      <c r="AU264" s="21" t="s">
        <v>91</v>
      </c>
      <c r="AY264" s="21" t="s">
        <v>124</v>
      </c>
      <c r="BE264" s="105">
        <f t="shared" si="14"/>
        <v>0</v>
      </c>
      <c r="BF264" s="105">
        <f t="shared" si="15"/>
        <v>0</v>
      </c>
      <c r="BG264" s="105">
        <f t="shared" si="16"/>
        <v>0</v>
      </c>
      <c r="BH264" s="105">
        <f t="shared" si="17"/>
        <v>0</v>
      </c>
      <c r="BI264" s="105">
        <f t="shared" si="18"/>
        <v>0</v>
      </c>
      <c r="BJ264" s="21" t="s">
        <v>78</v>
      </c>
      <c r="BK264" s="105">
        <f t="shared" si="19"/>
        <v>0</v>
      </c>
      <c r="BL264" s="21" t="s">
        <v>129</v>
      </c>
      <c r="BM264" s="21" t="s">
        <v>716</v>
      </c>
    </row>
    <row r="265" spans="2:65" s="1" customFormat="1" ht="25.5" customHeight="1">
      <c r="B265" s="123"/>
      <c r="C265" s="143" t="s">
        <v>486</v>
      </c>
      <c r="D265" s="143" t="s">
        <v>125</v>
      </c>
      <c r="E265" s="144" t="s">
        <v>717</v>
      </c>
      <c r="F265" s="223" t="s">
        <v>718</v>
      </c>
      <c r="G265" s="223"/>
      <c r="H265" s="223"/>
      <c r="I265" s="223"/>
      <c r="J265" s="145" t="s">
        <v>379</v>
      </c>
      <c r="K265" s="146">
        <v>5</v>
      </c>
      <c r="L265" s="224">
        <v>0</v>
      </c>
      <c r="M265" s="224"/>
      <c r="N265" s="225">
        <f t="shared" si="10"/>
        <v>0</v>
      </c>
      <c r="O265" s="225"/>
      <c r="P265" s="225"/>
      <c r="Q265" s="225"/>
      <c r="R265" s="124"/>
      <c r="T265" s="147" t="s">
        <v>5</v>
      </c>
      <c r="U265" s="46" t="s">
        <v>35</v>
      </c>
      <c r="V265" s="38"/>
      <c r="W265" s="148">
        <f t="shared" si="11"/>
        <v>0</v>
      </c>
      <c r="X265" s="148">
        <v>8.5999999999999998E-4</v>
      </c>
      <c r="Y265" s="148">
        <f t="shared" si="12"/>
        <v>4.3E-3</v>
      </c>
      <c r="Z265" s="148">
        <v>0</v>
      </c>
      <c r="AA265" s="149">
        <f t="shared" si="13"/>
        <v>0</v>
      </c>
      <c r="AR265" s="21" t="s">
        <v>129</v>
      </c>
      <c r="AT265" s="21" t="s">
        <v>125</v>
      </c>
      <c r="AU265" s="21" t="s">
        <v>91</v>
      </c>
      <c r="AY265" s="21" t="s">
        <v>124</v>
      </c>
      <c r="BE265" s="105">
        <f t="shared" si="14"/>
        <v>0</v>
      </c>
      <c r="BF265" s="105">
        <f t="shared" si="15"/>
        <v>0</v>
      </c>
      <c r="BG265" s="105">
        <f t="shared" si="16"/>
        <v>0</v>
      </c>
      <c r="BH265" s="105">
        <f t="shared" si="17"/>
        <v>0</v>
      </c>
      <c r="BI265" s="105">
        <f t="shared" si="18"/>
        <v>0</v>
      </c>
      <c r="BJ265" s="21" t="s">
        <v>78</v>
      </c>
      <c r="BK265" s="105">
        <f t="shared" si="19"/>
        <v>0</v>
      </c>
      <c r="BL265" s="21" t="s">
        <v>129</v>
      </c>
      <c r="BM265" s="21" t="s">
        <v>719</v>
      </c>
    </row>
    <row r="266" spans="2:65" s="1" customFormat="1" ht="16.5" customHeight="1">
      <c r="B266" s="123"/>
      <c r="C266" s="173" t="s">
        <v>491</v>
      </c>
      <c r="D266" s="173" t="s">
        <v>307</v>
      </c>
      <c r="E266" s="174" t="s">
        <v>720</v>
      </c>
      <c r="F266" s="234" t="s">
        <v>721</v>
      </c>
      <c r="G266" s="234"/>
      <c r="H266" s="234"/>
      <c r="I266" s="234"/>
      <c r="J266" s="175" t="s">
        <v>379</v>
      </c>
      <c r="K266" s="176">
        <v>5</v>
      </c>
      <c r="L266" s="235">
        <v>0</v>
      </c>
      <c r="M266" s="235"/>
      <c r="N266" s="236">
        <f t="shared" si="10"/>
        <v>0</v>
      </c>
      <c r="O266" s="225"/>
      <c r="P266" s="225"/>
      <c r="Q266" s="225"/>
      <c r="R266" s="124"/>
      <c r="T266" s="147" t="s">
        <v>5</v>
      </c>
      <c r="U266" s="46" t="s">
        <v>35</v>
      </c>
      <c r="V266" s="38"/>
      <c r="W266" s="148">
        <f t="shared" si="11"/>
        <v>0</v>
      </c>
      <c r="X266" s="148">
        <v>1.7999999999999999E-2</v>
      </c>
      <c r="Y266" s="148">
        <f t="shared" si="12"/>
        <v>0.09</v>
      </c>
      <c r="Z266" s="148">
        <v>0</v>
      </c>
      <c r="AA266" s="149">
        <f t="shared" si="13"/>
        <v>0</v>
      </c>
      <c r="AR266" s="21" t="s">
        <v>159</v>
      </c>
      <c r="AT266" s="21" t="s">
        <v>307</v>
      </c>
      <c r="AU266" s="21" t="s">
        <v>91</v>
      </c>
      <c r="AY266" s="21" t="s">
        <v>124</v>
      </c>
      <c r="BE266" s="105">
        <f t="shared" si="14"/>
        <v>0</v>
      </c>
      <c r="BF266" s="105">
        <f t="shared" si="15"/>
        <v>0</v>
      </c>
      <c r="BG266" s="105">
        <f t="shared" si="16"/>
        <v>0</v>
      </c>
      <c r="BH266" s="105">
        <f t="shared" si="17"/>
        <v>0</v>
      </c>
      <c r="BI266" s="105">
        <f t="shared" si="18"/>
        <v>0</v>
      </c>
      <c r="BJ266" s="21" t="s">
        <v>78</v>
      </c>
      <c r="BK266" s="105">
        <f t="shared" si="19"/>
        <v>0</v>
      </c>
      <c r="BL266" s="21" t="s">
        <v>129</v>
      </c>
      <c r="BM266" s="21" t="s">
        <v>722</v>
      </c>
    </row>
    <row r="267" spans="2:65" s="1" customFormat="1" ht="16.5" customHeight="1">
      <c r="B267" s="123"/>
      <c r="C267" s="143" t="s">
        <v>495</v>
      </c>
      <c r="D267" s="143" t="s">
        <v>125</v>
      </c>
      <c r="E267" s="144" t="s">
        <v>723</v>
      </c>
      <c r="F267" s="223" t="s">
        <v>724</v>
      </c>
      <c r="G267" s="223"/>
      <c r="H267" s="223"/>
      <c r="I267" s="223"/>
      <c r="J267" s="145" t="s">
        <v>379</v>
      </c>
      <c r="K267" s="146">
        <v>1</v>
      </c>
      <c r="L267" s="224">
        <v>0</v>
      </c>
      <c r="M267" s="224"/>
      <c r="N267" s="225">
        <f t="shared" si="10"/>
        <v>0</v>
      </c>
      <c r="O267" s="225"/>
      <c r="P267" s="225"/>
      <c r="Q267" s="225"/>
      <c r="R267" s="124"/>
      <c r="T267" s="147" t="s">
        <v>5</v>
      </c>
      <c r="U267" s="46" t="s">
        <v>35</v>
      </c>
      <c r="V267" s="38"/>
      <c r="W267" s="148">
        <f t="shared" si="11"/>
        <v>0</v>
      </c>
      <c r="X267" s="148">
        <v>0</v>
      </c>
      <c r="Y267" s="148">
        <f t="shared" si="12"/>
        <v>0</v>
      </c>
      <c r="Z267" s="148">
        <v>1.7299999999999999E-2</v>
      </c>
      <c r="AA267" s="149">
        <f t="shared" si="13"/>
        <v>1.7299999999999999E-2</v>
      </c>
      <c r="AR267" s="21" t="s">
        <v>129</v>
      </c>
      <c r="AT267" s="21" t="s">
        <v>125</v>
      </c>
      <c r="AU267" s="21" t="s">
        <v>91</v>
      </c>
      <c r="AY267" s="21" t="s">
        <v>124</v>
      </c>
      <c r="BE267" s="105">
        <f t="shared" si="14"/>
        <v>0</v>
      </c>
      <c r="BF267" s="105">
        <f t="shared" si="15"/>
        <v>0</v>
      </c>
      <c r="BG267" s="105">
        <f t="shared" si="16"/>
        <v>0</v>
      </c>
      <c r="BH267" s="105">
        <f t="shared" si="17"/>
        <v>0</v>
      </c>
      <c r="BI267" s="105">
        <f t="shared" si="18"/>
        <v>0</v>
      </c>
      <c r="BJ267" s="21" t="s">
        <v>78</v>
      </c>
      <c r="BK267" s="105">
        <f t="shared" si="19"/>
        <v>0</v>
      </c>
      <c r="BL267" s="21" t="s">
        <v>129</v>
      </c>
      <c r="BM267" s="21" t="s">
        <v>725</v>
      </c>
    </row>
    <row r="268" spans="2:65" s="1" customFormat="1" ht="16.5" customHeight="1">
      <c r="B268" s="123"/>
      <c r="C268" s="143" t="s">
        <v>499</v>
      </c>
      <c r="D268" s="143" t="s">
        <v>125</v>
      </c>
      <c r="E268" s="144" t="s">
        <v>726</v>
      </c>
      <c r="F268" s="223" t="s">
        <v>727</v>
      </c>
      <c r="G268" s="223"/>
      <c r="H268" s="223"/>
      <c r="I268" s="223"/>
      <c r="J268" s="145" t="s">
        <v>379</v>
      </c>
      <c r="K268" s="146">
        <v>3</v>
      </c>
      <c r="L268" s="224">
        <v>0</v>
      </c>
      <c r="M268" s="224"/>
      <c r="N268" s="225">
        <f t="shared" si="10"/>
        <v>0</v>
      </c>
      <c r="O268" s="225"/>
      <c r="P268" s="225"/>
      <c r="Q268" s="225"/>
      <c r="R268" s="124"/>
      <c r="T268" s="147" t="s">
        <v>5</v>
      </c>
      <c r="U268" s="46" t="s">
        <v>35</v>
      </c>
      <c r="V268" s="38"/>
      <c r="W268" s="148">
        <f t="shared" si="11"/>
        <v>0</v>
      </c>
      <c r="X268" s="148">
        <v>3.4000000000000002E-4</v>
      </c>
      <c r="Y268" s="148">
        <f t="shared" si="12"/>
        <v>1.0200000000000001E-3</v>
      </c>
      <c r="Z268" s="148">
        <v>0</v>
      </c>
      <c r="AA268" s="149">
        <f t="shared" si="13"/>
        <v>0</v>
      </c>
      <c r="AR268" s="21" t="s">
        <v>129</v>
      </c>
      <c r="AT268" s="21" t="s">
        <v>125</v>
      </c>
      <c r="AU268" s="21" t="s">
        <v>91</v>
      </c>
      <c r="AY268" s="21" t="s">
        <v>124</v>
      </c>
      <c r="BE268" s="105">
        <f t="shared" si="14"/>
        <v>0</v>
      </c>
      <c r="BF268" s="105">
        <f t="shared" si="15"/>
        <v>0</v>
      </c>
      <c r="BG268" s="105">
        <f t="shared" si="16"/>
        <v>0</v>
      </c>
      <c r="BH268" s="105">
        <f t="shared" si="17"/>
        <v>0</v>
      </c>
      <c r="BI268" s="105">
        <f t="shared" si="18"/>
        <v>0</v>
      </c>
      <c r="BJ268" s="21" t="s">
        <v>78</v>
      </c>
      <c r="BK268" s="105">
        <f t="shared" si="19"/>
        <v>0</v>
      </c>
      <c r="BL268" s="21" t="s">
        <v>129</v>
      </c>
      <c r="BM268" s="21" t="s">
        <v>728</v>
      </c>
    </row>
    <row r="269" spans="2:65" s="1" customFormat="1" ht="16.5" customHeight="1">
      <c r="B269" s="123"/>
      <c r="C269" s="173" t="s">
        <v>503</v>
      </c>
      <c r="D269" s="173" t="s">
        <v>307</v>
      </c>
      <c r="E269" s="174" t="s">
        <v>729</v>
      </c>
      <c r="F269" s="234" t="s">
        <v>730</v>
      </c>
      <c r="G269" s="234"/>
      <c r="H269" s="234"/>
      <c r="I269" s="234"/>
      <c r="J269" s="175" t="s">
        <v>379</v>
      </c>
      <c r="K269" s="176">
        <v>3</v>
      </c>
      <c r="L269" s="235">
        <v>0</v>
      </c>
      <c r="M269" s="235"/>
      <c r="N269" s="236">
        <f t="shared" si="10"/>
        <v>0</v>
      </c>
      <c r="O269" s="225"/>
      <c r="P269" s="225"/>
      <c r="Q269" s="225"/>
      <c r="R269" s="124"/>
      <c r="T269" s="147" t="s">
        <v>5</v>
      </c>
      <c r="U269" s="46" t="s">
        <v>35</v>
      </c>
      <c r="V269" s="38"/>
      <c r="W269" s="148">
        <f t="shared" si="11"/>
        <v>0</v>
      </c>
      <c r="X269" s="148">
        <v>3.7499999999999999E-2</v>
      </c>
      <c r="Y269" s="148">
        <f t="shared" si="12"/>
        <v>0.11249999999999999</v>
      </c>
      <c r="Z269" s="148">
        <v>0</v>
      </c>
      <c r="AA269" s="149">
        <f t="shared" si="13"/>
        <v>0</v>
      </c>
      <c r="AR269" s="21" t="s">
        <v>159</v>
      </c>
      <c r="AT269" s="21" t="s">
        <v>307</v>
      </c>
      <c r="AU269" s="21" t="s">
        <v>91</v>
      </c>
      <c r="AY269" s="21" t="s">
        <v>124</v>
      </c>
      <c r="BE269" s="105">
        <f t="shared" si="14"/>
        <v>0</v>
      </c>
      <c r="BF269" s="105">
        <f t="shared" si="15"/>
        <v>0</v>
      </c>
      <c r="BG269" s="105">
        <f t="shared" si="16"/>
        <v>0</v>
      </c>
      <c r="BH269" s="105">
        <f t="shared" si="17"/>
        <v>0</v>
      </c>
      <c r="BI269" s="105">
        <f t="shared" si="18"/>
        <v>0</v>
      </c>
      <c r="BJ269" s="21" t="s">
        <v>78</v>
      </c>
      <c r="BK269" s="105">
        <f t="shared" si="19"/>
        <v>0</v>
      </c>
      <c r="BL269" s="21" t="s">
        <v>129</v>
      </c>
      <c r="BM269" s="21" t="s">
        <v>731</v>
      </c>
    </row>
    <row r="270" spans="2:65" s="1" customFormat="1" ht="25.5" customHeight="1">
      <c r="B270" s="123"/>
      <c r="C270" s="143" t="s">
        <v>507</v>
      </c>
      <c r="D270" s="143" t="s">
        <v>125</v>
      </c>
      <c r="E270" s="144" t="s">
        <v>732</v>
      </c>
      <c r="F270" s="223" t="s">
        <v>733</v>
      </c>
      <c r="G270" s="223"/>
      <c r="H270" s="223"/>
      <c r="I270" s="223"/>
      <c r="J270" s="145" t="s">
        <v>379</v>
      </c>
      <c r="K270" s="146">
        <v>4</v>
      </c>
      <c r="L270" s="224">
        <v>0</v>
      </c>
      <c r="M270" s="224"/>
      <c r="N270" s="225">
        <f t="shared" ref="N270:N289" si="20">ROUND(L270*K270,2)</f>
        <v>0</v>
      </c>
      <c r="O270" s="225"/>
      <c r="P270" s="225"/>
      <c r="Q270" s="225"/>
      <c r="R270" s="124"/>
      <c r="T270" s="147" t="s">
        <v>5</v>
      </c>
      <c r="U270" s="46" t="s">
        <v>35</v>
      </c>
      <c r="V270" s="38"/>
      <c r="W270" s="148">
        <f t="shared" ref="W270:W289" si="21">V270*K270</f>
        <v>0</v>
      </c>
      <c r="X270" s="148">
        <v>0</v>
      </c>
      <c r="Y270" s="148">
        <f t="shared" ref="Y270:Y289" si="22">X270*K270</f>
        <v>0</v>
      </c>
      <c r="Z270" s="148">
        <v>0</v>
      </c>
      <c r="AA270" s="149">
        <f t="shared" ref="AA270:AA289" si="23">Z270*K270</f>
        <v>0</v>
      </c>
      <c r="AR270" s="21" t="s">
        <v>129</v>
      </c>
      <c r="AT270" s="21" t="s">
        <v>125</v>
      </c>
      <c r="AU270" s="21" t="s">
        <v>91</v>
      </c>
      <c r="AY270" s="21" t="s">
        <v>124</v>
      </c>
      <c r="BE270" s="105">
        <f t="shared" ref="BE270:BE289" si="24">IF(U270="základní",N270,0)</f>
        <v>0</v>
      </c>
      <c r="BF270" s="105">
        <f t="shared" ref="BF270:BF289" si="25">IF(U270="snížená",N270,0)</f>
        <v>0</v>
      </c>
      <c r="BG270" s="105">
        <f t="shared" ref="BG270:BG289" si="26">IF(U270="zákl. přenesená",N270,0)</f>
        <v>0</v>
      </c>
      <c r="BH270" s="105">
        <f t="shared" ref="BH270:BH289" si="27">IF(U270="sníž. přenesená",N270,0)</f>
        <v>0</v>
      </c>
      <c r="BI270" s="105">
        <f t="shared" ref="BI270:BI289" si="28">IF(U270="nulová",N270,0)</f>
        <v>0</v>
      </c>
      <c r="BJ270" s="21" t="s">
        <v>78</v>
      </c>
      <c r="BK270" s="105">
        <f t="shared" ref="BK270:BK289" si="29">ROUND(L270*K270,2)</f>
        <v>0</v>
      </c>
      <c r="BL270" s="21" t="s">
        <v>129</v>
      </c>
      <c r="BM270" s="21" t="s">
        <v>734</v>
      </c>
    </row>
    <row r="271" spans="2:65" s="1" customFormat="1" ht="25.5" customHeight="1">
      <c r="B271" s="123"/>
      <c r="C271" s="173" t="s">
        <v>511</v>
      </c>
      <c r="D271" s="173" t="s">
        <v>307</v>
      </c>
      <c r="E271" s="174" t="s">
        <v>735</v>
      </c>
      <c r="F271" s="234" t="s">
        <v>736</v>
      </c>
      <c r="G271" s="234"/>
      <c r="H271" s="234"/>
      <c r="I271" s="234"/>
      <c r="J271" s="175" t="s">
        <v>379</v>
      </c>
      <c r="K271" s="176">
        <v>4</v>
      </c>
      <c r="L271" s="235">
        <v>0</v>
      </c>
      <c r="M271" s="235"/>
      <c r="N271" s="236">
        <f t="shared" si="20"/>
        <v>0</v>
      </c>
      <c r="O271" s="225"/>
      <c r="P271" s="225"/>
      <c r="Q271" s="225"/>
      <c r="R271" s="124"/>
      <c r="T271" s="147" t="s">
        <v>5</v>
      </c>
      <c r="U271" s="46" t="s">
        <v>35</v>
      </c>
      <c r="V271" s="38"/>
      <c r="W271" s="148">
        <f t="shared" si="21"/>
        <v>0</v>
      </c>
      <c r="X271" s="148">
        <v>1.9E-3</v>
      </c>
      <c r="Y271" s="148">
        <f t="shared" si="22"/>
        <v>7.6E-3</v>
      </c>
      <c r="Z271" s="148">
        <v>0</v>
      </c>
      <c r="AA271" s="149">
        <f t="shared" si="23"/>
        <v>0</v>
      </c>
      <c r="AR271" s="21" t="s">
        <v>159</v>
      </c>
      <c r="AT271" s="21" t="s">
        <v>307</v>
      </c>
      <c r="AU271" s="21" t="s">
        <v>91</v>
      </c>
      <c r="AY271" s="21" t="s">
        <v>124</v>
      </c>
      <c r="BE271" s="105">
        <f t="shared" si="24"/>
        <v>0</v>
      </c>
      <c r="BF271" s="105">
        <f t="shared" si="25"/>
        <v>0</v>
      </c>
      <c r="BG271" s="105">
        <f t="shared" si="26"/>
        <v>0</v>
      </c>
      <c r="BH271" s="105">
        <f t="shared" si="27"/>
        <v>0</v>
      </c>
      <c r="BI271" s="105">
        <f t="shared" si="28"/>
        <v>0</v>
      </c>
      <c r="BJ271" s="21" t="s">
        <v>78</v>
      </c>
      <c r="BK271" s="105">
        <f t="shared" si="29"/>
        <v>0</v>
      </c>
      <c r="BL271" s="21" t="s">
        <v>129</v>
      </c>
      <c r="BM271" s="21" t="s">
        <v>737</v>
      </c>
    </row>
    <row r="272" spans="2:65" s="1" customFormat="1" ht="16.5" customHeight="1">
      <c r="B272" s="123"/>
      <c r="C272" s="143" t="s">
        <v>515</v>
      </c>
      <c r="D272" s="143" t="s">
        <v>125</v>
      </c>
      <c r="E272" s="144" t="s">
        <v>738</v>
      </c>
      <c r="F272" s="223" t="s">
        <v>739</v>
      </c>
      <c r="G272" s="223"/>
      <c r="H272" s="223"/>
      <c r="I272" s="223"/>
      <c r="J272" s="145" t="s">
        <v>147</v>
      </c>
      <c r="K272" s="146">
        <v>110.4</v>
      </c>
      <c r="L272" s="224">
        <v>0</v>
      </c>
      <c r="M272" s="224"/>
      <c r="N272" s="225">
        <f t="shared" si="20"/>
        <v>0</v>
      </c>
      <c r="O272" s="225"/>
      <c r="P272" s="225"/>
      <c r="Q272" s="225"/>
      <c r="R272" s="124"/>
      <c r="T272" s="147" t="s">
        <v>5</v>
      </c>
      <c r="U272" s="46" t="s">
        <v>35</v>
      </c>
      <c r="V272" s="38"/>
      <c r="W272" s="148">
        <f t="shared" si="21"/>
        <v>0</v>
      </c>
      <c r="X272" s="148">
        <v>0</v>
      </c>
      <c r="Y272" s="148">
        <f t="shared" si="22"/>
        <v>0</v>
      </c>
      <c r="Z272" s="148">
        <v>0</v>
      </c>
      <c r="AA272" s="149">
        <f t="shared" si="23"/>
        <v>0</v>
      </c>
      <c r="AR272" s="21" t="s">
        <v>129</v>
      </c>
      <c r="AT272" s="21" t="s">
        <v>125</v>
      </c>
      <c r="AU272" s="21" t="s">
        <v>91</v>
      </c>
      <c r="AY272" s="21" t="s">
        <v>124</v>
      </c>
      <c r="BE272" s="105">
        <f t="shared" si="24"/>
        <v>0</v>
      </c>
      <c r="BF272" s="105">
        <f t="shared" si="25"/>
        <v>0</v>
      </c>
      <c r="BG272" s="105">
        <f t="shared" si="26"/>
        <v>0</v>
      </c>
      <c r="BH272" s="105">
        <f t="shared" si="27"/>
        <v>0</v>
      </c>
      <c r="BI272" s="105">
        <f t="shared" si="28"/>
        <v>0</v>
      </c>
      <c r="BJ272" s="21" t="s">
        <v>78</v>
      </c>
      <c r="BK272" s="105">
        <f t="shared" si="29"/>
        <v>0</v>
      </c>
      <c r="BL272" s="21" t="s">
        <v>129</v>
      </c>
      <c r="BM272" s="21" t="s">
        <v>740</v>
      </c>
    </row>
    <row r="273" spans="2:65" s="1" customFormat="1" ht="25.5" customHeight="1">
      <c r="B273" s="123"/>
      <c r="C273" s="143" t="s">
        <v>519</v>
      </c>
      <c r="D273" s="143" t="s">
        <v>125</v>
      </c>
      <c r="E273" s="144" t="s">
        <v>741</v>
      </c>
      <c r="F273" s="223" t="s">
        <v>742</v>
      </c>
      <c r="G273" s="223"/>
      <c r="H273" s="223"/>
      <c r="I273" s="223"/>
      <c r="J273" s="145" t="s">
        <v>147</v>
      </c>
      <c r="K273" s="146">
        <v>110.4</v>
      </c>
      <c r="L273" s="224">
        <v>0</v>
      </c>
      <c r="M273" s="224"/>
      <c r="N273" s="225">
        <f t="shared" si="20"/>
        <v>0</v>
      </c>
      <c r="O273" s="225"/>
      <c r="P273" s="225"/>
      <c r="Q273" s="225"/>
      <c r="R273" s="124"/>
      <c r="T273" s="147" t="s">
        <v>5</v>
      </c>
      <c r="U273" s="46" t="s">
        <v>35</v>
      </c>
      <c r="V273" s="38"/>
      <c r="W273" s="148">
        <f t="shared" si="21"/>
        <v>0</v>
      </c>
      <c r="X273" s="148">
        <v>0</v>
      </c>
      <c r="Y273" s="148">
        <f t="shared" si="22"/>
        <v>0</v>
      </c>
      <c r="Z273" s="148">
        <v>0</v>
      </c>
      <c r="AA273" s="149">
        <f t="shared" si="23"/>
        <v>0</v>
      </c>
      <c r="AR273" s="21" t="s">
        <v>129</v>
      </c>
      <c r="AT273" s="21" t="s">
        <v>125</v>
      </c>
      <c r="AU273" s="21" t="s">
        <v>91</v>
      </c>
      <c r="AY273" s="21" t="s">
        <v>124</v>
      </c>
      <c r="BE273" s="105">
        <f t="shared" si="24"/>
        <v>0</v>
      </c>
      <c r="BF273" s="105">
        <f t="shared" si="25"/>
        <v>0</v>
      </c>
      <c r="BG273" s="105">
        <f t="shared" si="26"/>
        <v>0</v>
      </c>
      <c r="BH273" s="105">
        <f t="shared" si="27"/>
        <v>0</v>
      </c>
      <c r="BI273" s="105">
        <f t="shared" si="28"/>
        <v>0</v>
      </c>
      <c r="BJ273" s="21" t="s">
        <v>78</v>
      </c>
      <c r="BK273" s="105">
        <f t="shared" si="29"/>
        <v>0</v>
      </c>
      <c r="BL273" s="21" t="s">
        <v>129</v>
      </c>
      <c r="BM273" s="21" t="s">
        <v>743</v>
      </c>
    </row>
    <row r="274" spans="2:65" s="1" customFormat="1" ht="25.5" customHeight="1">
      <c r="B274" s="123"/>
      <c r="C274" s="143" t="s">
        <v>744</v>
      </c>
      <c r="D274" s="143" t="s">
        <v>125</v>
      </c>
      <c r="E274" s="144" t="s">
        <v>745</v>
      </c>
      <c r="F274" s="223" t="s">
        <v>746</v>
      </c>
      <c r="G274" s="223"/>
      <c r="H274" s="223"/>
      <c r="I274" s="223"/>
      <c r="J274" s="145" t="s">
        <v>379</v>
      </c>
      <c r="K274" s="146">
        <v>4</v>
      </c>
      <c r="L274" s="224">
        <v>0</v>
      </c>
      <c r="M274" s="224"/>
      <c r="N274" s="225">
        <f t="shared" si="20"/>
        <v>0</v>
      </c>
      <c r="O274" s="225"/>
      <c r="P274" s="225"/>
      <c r="Q274" s="225"/>
      <c r="R274" s="124"/>
      <c r="T274" s="147" t="s">
        <v>5</v>
      </c>
      <c r="U274" s="46" t="s">
        <v>35</v>
      </c>
      <c r="V274" s="38"/>
      <c r="W274" s="148">
        <f t="shared" si="21"/>
        <v>0</v>
      </c>
      <c r="X274" s="148">
        <v>0.46009</v>
      </c>
      <c r="Y274" s="148">
        <f t="shared" si="22"/>
        <v>1.84036</v>
      </c>
      <c r="Z274" s="148">
        <v>0</v>
      </c>
      <c r="AA274" s="149">
        <f t="shared" si="23"/>
        <v>0</v>
      </c>
      <c r="AR274" s="21" t="s">
        <v>129</v>
      </c>
      <c r="AT274" s="21" t="s">
        <v>125</v>
      </c>
      <c r="AU274" s="21" t="s">
        <v>91</v>
      </c>
      <c r="AY274" s="21" t="s">
        <v>124</v>
      </c>
      <c r="BE274" s="105">
        <f t="shared" si="24"/>
        <v>0</v>
      </c>
      <c r="BF274" s="105">
        <f t="shared" si="25"/>
        <v>0</v>
      </c>
      <c r="BG274" s="105">
        <f t="shared" si="26"/>
        <v>0</v>
      </c>
      <c r="BH274" s="105">
        <f t="shared" si="27"/>
        <v>0</v>
      </c>
      <c r="BI274" s="105">
        <f t="shared" si="28"/>
        <v>0</v>
      </c>
      <c r="BJ274" s="21" t="s">
        <v>78</v>
      </c>
      <c r="BK274" s="105">
        <f t="shared" si="29"/>
        <v>0</v>
      </c>
      <c r="BL274" s="21" t="s">
        <v>129</v>
      </c>
      <c r="BM274" s="21" t="s">
        <v>747</v>
      </c>
    </row>
    <row r="275" spans="2:65" s="1" customFormat="1" ht="38.25" customHeight="1">
      <c r="B275" s="123"/>
      <c r="C275" s="143" t="s">
        <v>748</v>
      </c>
      <c r="D275" s="143" t="s">
        <v>125</v>
      </c>
      <c r="E275" s="144" t="s">
        <v>749</v>
      </c>
      <c r="F275" s="223" t="s">
        <v>750</v>
      </c>
      <c r="G275" s="223"/>
      <c r="H275" s="223"/>
      <c r="I275" s="223"/>
      <c r="J275" s="145" t="s">
        <v>379</v>
      </c>
      <c r="K275" s="146">
        <v>4</v>
      </c>
      <c r="L275" s="224">
        <v>0</v>
      </c>
      <c r="M275" s="224"/>
      <c r="N275" s="225">
        <f t="shared" si="20"/>
        <v>0</v>
      </c>
      <c r="O275" s="225"/>
      <c r="P275" s="225"/>
      <c r="Q275" s="225"/>
      <c r="R275" s="124"/>
      <c r="T275" s="147" t="s">
        <v>5</v>
      </c>
      <c r="U275" s="46" t="s">
        <v>35</v>
      </c>
      <c r="V275" s="38"/>
      <c r="W275" s="148">
        <f t="shared" si="21"/>
        <v>0</v>
      </c>
      <c r="X275" s="148">
        <v>0.43786000000000003</v>
      </c>
      <c r="Y275" s="148">
        <f t="shared" si="22"/>
        <v>1.7514400000000001</v>
      </c>
      <c r="Z275" s="148">
        <v>0</v>
      </c>
      <c r="AA275" s="149">
        <f t="shared" si="23"/>
        <v>0</v>
      </c>
      <c r="AR275" s="21" t="s">
        <v>129</v>
      </c>
      <c r="AT275" s="21" t="s">
        <v>125</v>
      </c>
      <c r="AU275" s="21" t="s">
        <v>91</v>
      </c>
      <c r="AY275" s="21" t="s">
        <v>124</v>
      </c>
      <c r="BE275" s="105">
        <f t="shared" si="24"/>
        <v>0</v>
      </c>
      <c r="BF275" s="105">
        <f t="shared" si="25"/>
        <v>0</v>
      </c>
      <c r="BG275" s="105">
        <f t="shared" si="26"/>
        <v>0</v>
      </c>
      <c r="BH275" s="105">
        <f t="shared" si="27"/>
        <v>0</v>
      </c>
      <c r="BI275" s="105">
        <f t="shared" si="28"/>
        <v>0</v>
      </c>
      <c r="BJ275" s="21" t="s">
        <v>78</v>
      </c>
      <c r="BK275" s="105">
        <f t="shared" si="29"/>
        <v>0</v>
      </c>
      <c r="BL275" s="21" t="s">
        <v>129</v>
      </c>
      <c r="BM275" s="21" t="s">
        <v>751</v>
      </c>
    </row>
    <row r="276" spans="2:65" s="1" customFormat="1" ht="25.5" customHeight="1">
      <c r="B276" s="123"/>
      <c r="C276" s="173" t="s">
        <v>752</v>
      </c>
      <c r="D276" s="173" t="s">
        <v>307</v>
      </c>
      <c r="E276" s="174" t="s">
        <v>753</v>
      </c>
      <c r="F276" s="234" t="s">
        <v>754</v>
      </c>
      <c r="G276" s="234"/>
      <c r="H276" s="234"/>
      <c r="I276" s="234"/>
      <c r="J276" s="175" t="s">
        <v>379</v>
      </c>
      <c r="K276" s="176">
        <v>4</v>
      </c>
      <c r="L276" s="235">
        <v>0</v>
      </c>
      <c r="M276" s="235"/>
      <c r="N276" s="236">
        <f t="shared" si="20"/>
        <v>0</v>
      </c>
      <c r="O276" s="225"/>
      <c r="P276" s="225"/>
      <c r="Q276" s="225"/>
      <c r="R276" s="124"/>
      <c r="T276" s="147" t="s">
        <v>5</v>
      </c>
      <c r="U276" s="46" t="s">
        <v>35</v>
      </c>
      <c r="V276" s="38"/>
      <c r="W276" s="148">
        <f t="shared" si="21"/>
        <v>0</v>
      </c>
      <c r="X276" s="148">
        <v>8.6999999999999994E-2</v>
      </c>
      <c r="Y276" s="148">
        <f t="shared" si="22"/>
        <v>0.34799999999999998</v>
      </c>
      <c r="Z276" s="148">
        <v>0</v>
      </c>
      <c r="AA276" s="149">
        <f t="shared" si="23"/>
        <v>0</v>
      </c>
      <c r="AR276" s="21" t="s">
        <v>159</v>
      </c>
      <c r="AT276" s="21" t="s">
        <v>307</v>
      </c>
      <c r="AU276" s="21" t="s">
        <v>91</v>
      </c>
      <c r="AY276" s="21" t="s">
        <v>124</v>
      </c>
      <c r="BE276" s="105">
        <f t="shared" si="24"/>
        <v>0</v>
      </c>
      <c r="BF276" s="105">
        <f t="shared" si="25"/>
        <v>0</v>
      </c>
      <c r="BG276" s="105">
        <f t="shared" si="26"/>
        <v>0</v>
      </c>
      <c r="BH276" s="105">
        <f t="shared" si="27"/>
        <v>0</v>
      </c>
      <c r="BI276" s="105">
        <f t="shared" si="28"/>
        <v>0</v>
      </c>
      <c r="BJ276" s="21" t="s">
        <v>78</v>
      </c>
      <c r="BK276" s="105">
        <f t="shared" si="29"/>
        <v>0</v>
      </c>
      <c r="BL276" s="21" t="s">
        <v>129</v>
      </c>
      <c r="BM276" s="21" t="s">
        <v>755</v>
      </c>
    </row>
    <row r="277" spans="2:65" s="1" customFormat="1" ht="16.5" customHeight="1">
      <c r="B277" s="123"/>
      <c r="C277" s="143" t="s">
        <v>756</v>
      </c>
      <c r="D277" s="143" t="s">
        <v>125</v>
      </c>
      <c r="E277" s="144" t="s">
        <v>757</v>
      </c>
      <c r="F277" s="223" t="s">
        <v>758</v>
      </c>
      <c r="G277" s="223"/>
      <c r="H277" s="223"/>
      <c r="I277" s="223"/>
      <c r="J277" s="145" t="s">
        <v>379</v>
      </c>
      <c r="K277" s="146">
        <v>4</v>
      </c>
      <c r="L277" s="224">
        <v>0</v>
      </c>
      <c r="M277" s="224"/>
      <c r="N277" s="225">
        <f t="shared" si="20"/>
        <v>0</v>
      </c>
      <c r="O277" s="225"/>
      <c r="P277" s="225"/>
      <c r="Q277" s="225"/>
      <c r="R277" s="124"/>
      <c r="T277" s="147" t="s">
        <v>5</v>
      </c>
      <c r="U277" s="46" t="s">
        <v>35</v>
      </c>
      <c r="V277" s="38"/>
      <c r="W277" s="148">
        <f t="shared" si="21"/>
        <v>0</v>
      </c>
      <c r="X277" s="148">
        <v>6.3829999999999998E-2</v>
      </c>
      <c r="Y277" s="148">
        <f t="shared" si="22"/>
        <v>0.25531999999999999</v>
      </c>
      <c r="Z277" s="148">
        <v>0</v>
      </c>
      <c r="AA277" s="149">
        <f t="shared" si="23"/>
        <v>0</v>
      </c>
      <c r="AR277" s="21" t="s">
        <v>129</v>
      </c>
      <c r="AT277" s="21" t="s">
        <v>125</v>
      </c>
      <c r="AU277" s="21" t="s">
        <v>91</v>
      </c>
      <c r="AY277" s="21" t="s">
        <v>124</v>
      </c>
      <c r="BE277" s="105">
        <f t="shared" si="24"/>
        <v>0</v>
      </c>
      <c r="BF277" s="105">
        <f t="shared" si="25"/>
        <v>0</v>
      </c>
      <c r="BG277" s="105">
        <f t="shared" si="26"/>
        <v>0</v>
      </c>
      <c r="BH277" s="105">
        <f t="shared" si="27"/>
        <v>0</v>
      </c>
      <c r="BI277" s="105">
        <f t="shared" si="28"/>
        <v>0</v>
      </c>
      <c r="BJ277" s="21" t="s">
        <v>78</v>
      </c>
      <c r="BK277" s="105">
        <f t="shared" si="29"/>
        <v>0</v>
      </c>
      <c r="BL277" s="21" t="s">
        <v>129</v>
      </c>
      <c r="BM277" s="21" t="s">
        <v>759</v>
      </c>
    </row>
    <row r="278" spans="2:65" s="1" customFormat="1" ht="16.5" customHeight="1">
      <c r="B278" s="123"/>
      <c r="C278" s="173" t="s">
        <v>760</v>
      </c>
      <c r="D278" s="173" t="s">
        <v>307</v>
      </c>
      <c r="E278" s="174" t="s">
        <v>761</v>
      </c>
      <c r="F278" s="234" t="s">
        <v>762</v>
      </c>
      <c r="G278" s="234"/>
      <c r="H278" s="234"/>
      <c r="I278" s="234"/>
      <c r="J278" s="175" t="s">
        <v>379</v>
      </c>
      <c r="K278" s="176">
        <v>4</v>
      </c>
      <c r="L278" s="235">
        <v>0</v>
      </c>
      <c r="M278" s="235"/>
      <c r="N278" s="236">
        <f t="shared" si="20"/>
        <v>0</v>
      </c>
      <c r="O278" s="225"/>
      <c r="P278" s="225"/>
      <c r="Q278" s="225"/>
      <c r="R278" s="124"/>
      <c r="T278" s="147" t="s">
        <v>5</v>
      </c>
      <c r="U278" s="46" t="s">
        <v>35</v>
      </c>
      <c r="V278" s="38"/>
      <c r="W278" s="148">
        <f t="shared" si="21"/>
        <v>0</v>
      </c>
      <c r="X278" s="148">
        <v>7.3000000000000001E-3</v>
      </c>
      <c r="Y278" s="148">
        <f t="shared" si="22"/>
        <v>2.92E-2</v>
      </c>
      <c r="Z278" s="148">
        <v>0</v>
      </c>
      <c r="AA278" s="149">
        <f t="shared" si="23"/>
        <v>0</v>
      </c>
      <c r="AR278" s="21" t="s">
        <v>159</v>
      </c>
      <c r="AT278" s="21" t="s">
        <v>307</v>
      </c>
      <c r="AU278" s="21" t="s">
        <v>91</v>
      </c>
      <c r="AY278" s="21" t="s">
        <v>124</v>
      </c>
      <c r="BE278" s="105">
        <f t="shared" si="24"/>
        <v>0</v>
      </c>
      <c r="BF278" s="105">
        <f t="shared" si="25"/>
        <v>0</v>
      </c>
      <c r="BG278" s="105">
        <f t="shared" si="26"/>
        <v>0</v>
      </c>
      <c r="BH278" s="105">
        <f t="shared" si="27"/>
        <v>0</v>
      </c>
      <c r="BI278" s="105">
        <f t="shared" si="28"/>
        <v>0</v>
      </c>
      <c r="BJ278" s="21" t="s">
        <v>78</v>
      </c>
      <c r="BK278" s="105">
        <f t="shared" si="29"/>
        <v>0</v>
      </c>
      <c r="BL278" s="21" t="s">
        <v>129</v>
      </c>
      <c r="BM278" s="21" t="s">
        <v>763</v>
      </c>
    </row>
    <row r="279" spans="2:65" s="1" customFormat="1" ht="25.5" customHeight="1">
      <c r="B279" s="123"/>
      <c r="C279" s="173" t="s">
        <v>764</v>
      </c>
      <c r="D279" s="173" t="s">
        <v>307</v>
      </c>
      <c r="E279" s="174" t="s">
        <v>765</v>
      </c>
      <c r="F279" s="234" t="s">
        <v>766</v>
      </c>
      <c r="G279" s="234"/>
      <c r="H279" s="234"/>
      <c r="I279" s="234"/>
      <c r="J279" s="175" t="s">
        <v>379</v>
      </c>
      <c r="K279" s="176">
        <v>4</v>
      </c>
      <c r="L279" s="235">
        <v>0</v>
      </c>
      <c r="M279" s="235"/>
      <c r="N279" s="236">
        <f t="shared" si="20"/>
        <v>0</v>
      </c>
      <c r="O279" s="225"/>
      <c r="P279" s="225"/>
      <c r="Q279" s="225"/>
      <c r="R279" s="124"/>
      <c r="T279" s="147" t="s">
        <v>5</v>
      </c>
      <c r="U279" s="46" t="s">
        <v>35</v>
      </c>
      <c r="V279" s="38"/>
      <c r="W279" s="148">
        <f t="shared" si="21"/>
        <v>0</v>
      </c>
      <c r="X279" s="148">
        <v>8.9999999999999998E-4</v>
      </c>
      <c r="Y279" s="148">
        <f t="shared" si="22"/>
        <v>3.5999999999999999E-3</v>
      </c>
      <c r="Z279" s="148">
        <v>0</v>
      </c>
      <c r="AA279" s="149">
        <f t="shared" si="23"/>
        <v>0</v>
      </c>
      <c r="AR279" s="21" t="s">
        <v>159</v>
      </c>
      <c r="AT279" s="21" t="s">
        <v>307</v>
      </c>
      <c r="AU279" s="21" t="s">
        <v>91</v>
      </c>
      <c r="AY279" s="21" t="s">
        <v>124</v>
      </c>
      <c r="BE279" s="105">
        <f t="shared" si="24"/>
        <v>0</v>
      </c>
      <c r="BF279" s="105">
        <f t="shared" si="25"/>
        <v>0</v>
      </c>
      <c r="BG279" s="105">
        <f t="shared" si="26"/>
        <v>0</v>
      </c>
      <c r="BH279" s="105">
        <f t="shared" si="27"/>
        <v>0</v>
      </c>
      <c r="BI279" s="105">
        <f t="shared" si="28"/>
        <v>0</v>
      </c>
      <c r="BJ279" s="21" t="s">
        <v>78</v>
      </c>
      <c r="BK279" s="105">
        <f t="shared" si="29"/>
        <v>0</v>
      </c>
      <c r="BL279" s="21" t="s">
        <v>129</v>
      </c>
      <c r="BM279" s="21" t="s">
        <v>767</v>
      </c>
    </row>
    <row r="280" spans="2:65" s="1" customFormat="1" ht="16.5" customHeight="1">
      <c r="B280" s="123"/>
      <c r="C280" s="143" t="s">
        <v>768</v>
      </c>
      <c r="D280" s="143" t="s">
        <v>125</v>
      </c>
      <c r="E280" s="144" t="s">
        <v>769</v>
      </c>
      <c r="F280" s="223" t="s">
        <v>770</v>
      </c>
      <c r="G280" s="223"/>
      <c r="H280" s="223"/>
      <c r="I280" s="223"/>
      <c r="J280" s="145" t="s">
        <v>379</v>
      </c>
      <c r="K280" s="146">
        <v>5</v>
      </c>
      <c r="L280" s="224">
        <v>0</v>
      </c>
      <c r="M280" s="224"/>
      <c r="N280" s="225">
        <f t="shared" si="20"/>
        <v>0</v>
      </c>
      <c r="O280" s="225"/>
      <c r="P280" s="225"/>
      <c r="Q280" s="225"/>
      <c r="R280" s="124"/>
      <c r="T280" s="147" t="s">
        <v>5</v>
      </c>
      <c r="U280" s="46" t="s">
        <v>35</v>
      </c>
      <c r="V280" s="38"/>
      <c r="W280" s="148">
        <f t="shared" si="21"/>
        <v>0</v>
      </c>
      <c r="X280" s="148">
        <v>0.12303</v>
      </c>
      <c r="Y280" s="148">
        <f t="shared" si="22"/>
        <v>0.61514999999999997</v>
      </c>
      <c r="Z280" s="148">
        <v>0</v>
      </c>
      <c r="AA280" s="149">
        <f t="shared" si="23"/>
        <v>0</v>
      </c>
      <c r="AR280" s="21" t="s">
        <v>129</v>
      </c>
      <c r="AT280" s="21" t="s">
        <v>125</v>
      </c>
      <c r="AU280" s="21" t="s">
        <v>91</v>
      </c>
      <c r="AY280" s="21" t="s">
        <v>124</v>
      </c>
      <c r="BE280" s="105">
        <f t="shared" si="24"/>
        <v>0</v>
      </c>
      <c r="BF280" s="105">
        <f t="shared" si="25"/>
        <v>0</v>
      </c>
      <c r="BG280" s="105">
        <f t="shared" si="26"/>
        <v>0</v>
      </c>
      <c r="BH280" s="105">
        <f t="shared" si="27"/>
        <v>0</v>
      </c>
      <c r="BI280" s="105">
        <f t="shared" si="28"/>
        <v>0</v>
      </c>
      <c r="BJ280" s="21" t="s">
        <v>78</v>
      </c>
      <c r="BK280" s="105">
        <f t="shared" si="29"/>
        <v>0</v>
      </c>
      <c r="BL280" s="21" t="s">
        <v>129</v>
      </c>
      <c r="BM280" s="21" t="s">
        <v>771</v>
      </c>
    </row>
    <row r="281" spans="2:65" s="1" customFormat="1" ht="16.5" customHeight="1">
      <c r="B281" s="123"/>
      <c r="C281" s="173" t="s">
        <v>772</v>
      </c>
      <c r="D281" s="173" t="s">
        <v>307</v>
      </c>
      <c r="E281" s="174" t="s">
        <v>773</v>
      </c>
      <c r="F281" s="234" t="s">
        <v>774</v>
      </c>
      <c r="G281" s="234"/>
      <c r="H281" s="234"/>
      <c r="I281" s="234"/>
      <c r="J281" s="175" t="s">
        <v>379</v>
      </c>
      <c r="K281" s="176">
        <v>5</v>
      </c>
      <c r="L281" s="235">
        <v>0</v>
      </c>
      <c r="M281" s="235"/>
      <c r="N281" s="236">
        <f t="shared" si="20"/>
        <v>0</v>
      </c>
      <c r="O281" s="225"/>
      <c r="P281" s="225"/>
      <c r="Q281" s="225"/>
      <c r="R281" s="124"/>
      <c r="T281" s="147" t="s">
        <v>5</v>
      </c>
      <c r="U281" s="46" t="s">
        <v>35</v>
      </c>
      <c r="V281" s="38"/>
      <c r="W281" s="148">
        <f t="shared" si="21"/>
        <v>0</v>
      </c>
      <c r="X281" s="148">
        <v>1.3299999999999999E-2</v>
      </c>
      <c r="Y281" s="148">
        <f t="shared" si="22"/>
        <v>6.6500000000000004E-2</v>
      </c>
      <c r="Z281" s="148">
        <v>0</v>
      </c>
      <c r="AA281" s="149">
        <f t="shared" si="23"/>
        <v>0</v>
      </c>
      <c r="AR281" s="21" t="s">
        <v>159</v>
      </c>
      <c r="AT281" s="21" t="s">
        <v>307</v>
      </c>
      <c r="AU281" s="21" t="s">
        <v>91</v>
      </c>
      <c r="AY281" s="21" t="s">
        <v>124</v>
      </c>
      <c r="BE281" s="105">
        <f t="shared" si="24"/>
        <v>0</v>
      </c>
      <c r="BF281" s="105">
        <f t="shared" si="25"/>
        <v>0</v>
      </c>
      <c r="BG281" s="105">
        <f t="shared" si="26"/>
        <v>0</v>
      </c>
      <c r="BH281" s="105">
        <f t="shared" si="27"/>
        <v>0</v>
      </c>
      <c r="BI281" s="105">
        <f t="shared" si="28"/>
        <v>0</v>
      </c>
      <c r="BJ281" s="21" t="s">
        <v>78</v>
      </c>
      <c r="BK281" s="105">
        <f t="shared" si="29"/>
        <v>0</v>
      </c>
      <c r="BL281" s="21" t="s">
        <v>129</v>
      </c>
      <c r="BM281" s="21" t="s">
        <v>775</v>
      </c>
    </row>
    <row r="282" spans="2:65" s="1" customFormat="1" ht="25.5" customHeight="1">
      <c r="B282" s="123"/>
      <c r="C282" s="173" t="s">
        <v>776</v>
      </c>
      <c r="D282" s="173" t="s">
        <v>307</v>
      </c>
      <c r="E282" s="174" t="s">
        <v>777</v>
      </c>
      <c r="F282" s="234" t="s">
        <v>778</v>
      </c>
      <c r="G282" s="234"/>
      <c r="H282" s="234"/>
      <c r="I282" s="234"/>
      <c r="J282" s="175" t="s">
        <v>379</v>
      </c>
      <c r="K282" s="176">
        <v>5</v>
      </c>
      <c r="L282" s="235">
        <v>0</v>
      </c>
      <c r="M282" s="235"/>
      <c r="N282" s="236">
        <f t="shared" si="20"/>
        <v>0</v>
      </c>
      <c r="O282" s="225"/>
      <c r="P282" s="225"/>
      <c r="Q282" s="225"/>
      <c r="R282" s="124"/>
      <c r="T282" s="147" t="s">
        <v>5</v>
      </c>
      <c r="U282" s="46" t="s">
        <v>35</v>
      </c>
      <c r="V282" s="38"/>
      <c r="W282" s="148">
        <f t="shared" si="21"/>
        <v>0</v>
      </c>
      <c r="X282" s="148">
        <v>8.9999999999999998E-4</v>
      </c>
      <c r="Y282" s="148">
        <f t="shared" si="22"/>
        <v>4.4999999999999997E-3</v>
      </c>
      <c r="Z282" s="148">
        <v>0</v>
      </c>
      <c r="AA282" s="149">
        <f t="shared" si="23"/>
        <v>0</v>
      </c>
      <c r="AR282" s="21" t="s">
        <v>159</v>
      </c>
      <c r="AT282" s="21" t="s">
        <v>307</v>
      </c>
      <c r="AU282" s="21" t="s">
        <v>91</v>
      </c>
      <c r="AY282" s="21" t="s">
        <v>124</v>
      </c>
      <c r="BE282" s="105">
        <f t="shared" si="24"/>
        <v>0</v>
      </c>
      <c r="BF282" s="105">
        <f t="shared" si="25"/>
        <v>0</v>
      </c>
      <c r="BG282" s="105">
        <f t="shared" si="26"/>
        <v>0</v>
      </c>
      <c r="BH282" s="105">
        <f t="shared" si="27"/>
        <v>0</v>
      </c>
      <c r="BI282" s="105">
        <f t="shared" si="28"/>
        <v>0</v>
      </c>
      <c r="BJ282" s="21" t="s">
        <v>78</v>
      </c>
      <c r="BK282" s="105">
        <f t="shared" si="29"/>
        <v>0</v>
      </c>
      <c r="BL282" s="21" t="s">
        <v>129</v>
      </c>
      <c r="BM282" s="21" t="s">
        <v>779</v>
      </c>
    </row>
    <row r="283" spans="2:65" s="1" customFormat="1" ht="25.5" customHeight="1">
      <c r="B283" s="123"/>
      <c r="C283" s="173" t="s">
        <v>780</v>
      </c>
      <c r="D283" s="173" t="s">
        <v>307</v>
      </c>
      <c r="E283" s="174" t="s">
        <v>781</v>
      </c>
      <c r="F283" s="234" t="s">
        <v>782</v>
      </c>
      <c r="G283" s="234"/>
      <c r="H283" s="234"/>
      <c r="I283" s="234"/>
      <c r="J283" s="175" t="s">
        <v>379</v>
      </c>
      <c r="K283" s="176">
        <v>5</v>
      </c>
      <c r="L283" s="235">
        <v>0</v>
      </c>
      <c r="M283" s="235"/>
      <c r="N283" s="236">
        <f t="shared" si="20"/>
        <v>0</v>
      </c>
      <c r="O283" s="225"/>
      <c r="P283" s="225"/>
      <c r="Q283" s="225"/>
      <c r="R283" s="124"/>
      <c r="T283" s="147" t="s">
        <v>5</v>
      </c>
      <c r="U283" s="46" t="s">
        <v>35</v>
      </c>
      <c r="V283" s="38"/>
      <c r="W283" s="148">
        <f t="shared" si="21"/>
        <v>0</v>
      </c>
      <c r="X283" s="148">
        <v>3.5000000000000001E-3</v>
      </c>
      <c r="Y283" s="148">
        <f t="shared" si="22"/>
        <v>1.7500000000000002E-2</v>
      </c>
      <c r="Z283" s="148">
        <v>0</v>
      </c>
      <c r="AA283" s="149">
        <f t="shared" si="23"/>
        <v>0</v>
      </c>
      <c r="AR283" s="21" t="s">
        <v>159</v>
      </c>
      <c r="AT283" s="21" t="s">
        <v>307</v>
      </c>
      <c r="AU283" s="21" t="s">
        <v>91</v>
      </c>
      <c r="AY283" s="21" t="s">
        <v>124</v>
      </c>
      <c r="BE283" s="105">
        <f t="shared" si="24"/>
        <v>0</v>
      </c>
      <c r="BF283" s="105">
        <f t="shared" si="25"/>
        <v>0</v>
      </c>
      <c r="BG283" s="105">
        <f t="shared" si="26"/>
        <v>0</v>
      </c>
      <c r="BH283" s="105">
        <f t="shared" si="27"/>
        <v>0</v>
      </c>
      <c r="BI283" s="105">
        <f t="shared" si="28"/>
        <v>0</v>
      </c>
      <c r="BJ283" s="21" t="s">
        <v>78</v>
      </c>
      <c r="BK283" s="105">
        <f t="shared" si="29"/>
        <v>0</v>
      </c>
      <c r="BL283" s="21" t="s">
        <v>129</v>
      </c>
      <c r="BM283" s="21" t="s">
        <v>783</v>
      </c>
    </row>
    <row r="284" spans="2:65" s="1" customFormat="1" ht="16.5" customHeight="1">
      <c r="B284" s="123"/>
      <c r="C284" s="143" t="s">
        <v>784</v>
      </c>
      <c r="D284" s="143" t="s">
        <v>125</v>
      </c>
      <c r="E284" s="144" t="s">
        <v>785</v>
      </c>
      <c r="F284" s="223" t="s">
        <v>786</v>
      </c>
      <c r="G284" s="223"/>
      <c r="H284" s="223"/>
      <c r="I284" s="223"/>
      <c r="J284" s="145" t="s">
        <v>379</v>
      </c>
      <c r="K284" s="146">
        <v>3</v>
      </c>
      <c r="L284" s="224">
        <v>0</v>
      </c>
      <c r="M284" s="224"/>
      <c r="N284" s="225">
        <f t="shared" si="20"/>
        <v>0</v>
      </c>
      <c r="O284" s="225"/>
      <c r="P284" s="225"/>
      <c r="Q284" s="225"/>
      <c r="R284" s="124"/>
      <c r="T284" s="147" t="s">
        <v>5</v>
      </c>
      <c r="U284" s="46" t="s">
        <v>35</v>
      </c>
      <c r="V284" s="38"/>
      <c r="W284" s="148">
        <f t="shared" si="21"/>
        <v>0</v>
      </c>
      <c r="X284" s="148">
        <v>0.32906000000000002</v>
      </c>
      <c r="Y284" s="148">
        <f t="shared" si="22"/>
        <v>0.98718000000000006</v>
      </c>
      <c r="Z284" s="148">
        <v>0</v>
      </c>
      <c r="AA284" s="149">
        <f t="shared" si="23"/>
        <v>0</v>
      </c>
      <c r="AR284" s="21" t="s">
        <v>129</v>
      </c>
      <c r="AT284" s="21" t="s">
        <v>125</v>
      </c>
      <c r="AU284" s="21" t="s">
        <v>91</v>
      </c>
      <c r="AY284" s="21" t="s">
        <v>124</v>
      </c>
      <c r="BE284" s="105">
        <f t="shared" si="24"/>
        <v>0</v>
      </c>
      <c r="BF284" s="105">
        <f t="shared" si="25"/>
        <v>0</v>
      </c>
      <c r="BG284" s="105">
        <f t="shared" si="26"/>
        <v>0</v>
      </c>
      <c r="BH284" s="105">
        <f t="shared" si="27"/>
        <v>0</v>
      </c>
      <c r="BI284" s="105">
        <f t="shared" si="28"/>
        <v>0</v>
      </c>
      <c r="BJ284" s="21" t="s">
        <v>78</v>
      </c>
      <c r="BK284" s="105">
        <f t="shared" si="29"/>
        <v>0</v>
      </c>
      <c r="BL284" s="21" t="s">
        <v>129</v>
      </c>
      <c r="BM284" s="21" t="s">
        <v>787</v>
      </c>
    </row>
    <row r="285" spans="2:65" s="1" customFormat="1" ht="16.5" customHeight="1">
      <c r="B285" s="123"/>
      <c r="C285" s="173" t="s">
        <v>788</v>
      </c>
      <c r="D285" s="173" t="s">
        <v>307</v>
      </c>
      <c r="E285" s="174" t="s">
        <v>789</v>
      </c>
      <c r="F285" s="234" t="s">
        <v>790</v>
      </c>
      <c r="G285" s="234"/>
      <c r="H285" s="234"/>
      <c r="I285" s="234"/>
      <c r="J285" s="175" t="s">
        <v>379</v>
      </c>
      <c r="K285" s="176">
        <v>3</v>
      </c>
      <c r="L285" s="235">
        <v>0</v>
      </c>
      <c r="M285" s="235"/>
      <c r="N285" s="236">
        <f t="shared" si="20"/>
        <v>0</v>
      </c>
      <c r="O285" s="225"/>
      <c r="P285" s="225"/>
      <c r="Q285" s="225"/>
      <c r="R285" s="124"/>
      <c r="T285" s="147" t="s">
        <v>5</v>
      </c>
      <c r="U285" s="46" t="s">
        <v>35</v>
      </c>
      <c r="V285" s="38"/>
      <c r="W285" s="148">
        <f t="shared" si="21"/>
        <v>0</v>
      </c>
      <c r="X285" s="148">
        <v>2.9499999999999998E-2</v>
      </c>
      <c r="Y285" s="148">
        <f t="shared" si="22"/>
        <v>8.8499999999999995E-2</v>
      </c>
      <c r="Z285" s="148">
        <v>0</v>
      </c>
      <c r="AA285" s="149">
        <f t="shared" si="23"/>
        <v>0</v>
      </c>
      <c r="AR285" s="21" t="s">
        <v>159</v>
      </c>
      <c r="AT285" s="21" t="s">
        <v>307</v>
      </c>
      <c r="AU285" s="21" t="s">
        <v>91</v>
      </c>
      <c r="AY285" s="21" t="s">
        <v>124</v>
      </c>
      <c r="BE285" s="105">
        <f t="shared" si="24"/>
        <v>0</v>
      </c>
      <c r="BF285" s="105">
        <f t="shared" si="25"/>
        <v>0</v>
      </c>
      <c r="BG285" s="105">
        <f t="shared" si="26"/>
        <v>0</v>
      </c>
      <c r="BH285" s="105">
        <f t="shared" si="27"/>
        <v>0</v>
      </c>
      <c r="BI285" s="105">
        <f t="shared" si="28"/>
        <v>0</v>
      </c>
      <c r="BJ285" s="21" t="s">
        <v>78</v>
      </c>
      <c r="BK285" s="105">
        <f t="shared" si="29"/>
        <v>0</v>
      </c>
      <c r="BL285" s="21" t="s">
        <v>129</v>
      </c>
      <c r="BM285" s="21" t="s">
        <v>791</v>
      </c>
    </row>
    <row r="286" spans="2:65" s="1" customFormat="1" ht="25.5" customHeight="1">
      <c r="B286" s="123"/>
      <c r="C286" s="173" t="s">
        <v>792</v>
      </c>
      <c r="D286" s="173" t="s">
        <v>307</v>
      </c>
      <c r="E286" s="174" t="s">
        <v>793</v>
      </c>
      <c r="F286" s="234" t="s">
        <v>794</v>
      </c>
      <c r="G286" s="234"/>
      <c r="H286" s="234"/>
      <c r="I286" s="234"/>
      <c r="J286" s="175" t="s">
        <v>379</v>
      </c>
      <c r="K286" s="176">
        <v>3</v>
      </c>
      <c r="L286" s="235">
        <v>0</v>
      </c>
      <c r="M286" s="235"/>
      <c r="N286" s="236">
        <f t="shared" si="20"/>
        <v>0</v>
      </c>
      <c r="O286" s="225"/>
      <c r="P286" s="225"/>
      <c r="Q286" s="225"/>
      <c r="R286" s="124"/>
      <c r="T286" s="147" t="s">
        <v>5</v>
      </c>
      <c r="U286" s="46" t="s">
        <v>35</v>
      </c>
      <c r="V286" s="38"/>
      <c r="W286" s="148">
        <f t="shared" si="21"/>
        <v>0</v>
      </c>
      <c r="X286" s="148">
        <v>1.9E-3</v>
      </c>
      <c r="Y286" s="148">
        <f t="shared" si="22"/>
        <v>5.7000000000000002E-3</v>
      </c>
      <c r="Z286" s="148">
        <v>0</v>
      </c>
      <c r="AA286" s="149">
        <f t="shared" si="23"/>
        <v>0</v>
      </c>
      <c r="AR286" s="21" t="s">
        <v>159</v>
      </c>
      <c r="AT286" s="21" t="s">
        <v>307</v>
      </c>
      <c r="AU286" s="21" t="s">
        <v>91</v>
      </c>
      <c r="AY286" s="21" t="s">
        <v>124</v>
      </c>
      <c r="BE286" s="105">
        <f t="shared" si="24"/>
        <v>0</v>
      </c>
      <c r="BF286" s="105">
        <f t="shared" si="25"/>
        <v>0</v>
      </c>
      <c r="BG286" s="105">
        <f t="shared" si="26"/>
        <v>0</v>
      </c>
      <c r="BH286" s="105">
        <f t="shared" si="27"/>
        <v>0</v>
      </c>
      <c r="BI286" s="105">
        <f t="shared" si="28"/>
        <v>0</v>
      </c>
      <c r="BJ286" s="21" t="s">
        <v>78</v>
      </c>
      <c r="BK286" s="105">
        <f t="shared" si="29"/>
        <v>0</v>
      </c>
      <c r="BL286" s="21" t="s">
        <v>129</v>
      </c>
      <c r="BM286" s="21" t="s">
        <v>795</v>
      </c>
    </row>
    <row r="287" spans="2:65" s="1" customFormat="1" ht="25.5" customHeight="1">
      <c r="B287" s="123"/>
      <c r="C287" s="143" t="s">
        <v>796</v>
      </c>
      <c r="D287" s="143" t="s">
        <v>125</v>
      </c>
      <c r="E287" s="144" t="s">
        <v>797</v>
      </c>
      <c r="F287" s="223" t="s">
        <v>798</v>
      </c>
      <c r="G287" s="223"/>
      <c r="H287" s="223"/>
      <c r="I287" s="223"/>
      <c r="J287" s="145" t="s">
        <v>379</v>
      </c>
      <c r="K287" s="146">
        <v>4</v>
      </c>
      <c r="L287" s="224">
        <v>0</v>
      </c>
      <c r="M287" s="224"/>
      <c r="N287" s="225">
        <f t="shared" si="20"/>
        <v>0</v>
      </c>
      <c r="O287" s="225"/>
      <c r="P287" s="225"/>
      <c r="Q287" s="225"/>
      <c r="R287" s="124"/>
      <c r="T287" s="147" t="s">
        <v>5</v>
      </c>
      <c r="U287" s="46" t="s">
        <v>35</v>
      </c>
      <c r="V287" s="38"/>
      <c r="W287" s="148">
        <f t="shared" si="21"/>
        <v>0</v>
      </c>
      <c r="X287" s="148">
        <v>1.6000000000000001E-4</v>
      </c>
      <c r="Y287" s="148">
        <f t="shared" si="22"/>
        <v>6.4000000000000005E-4</v>
      </c>
      <c r="Z287" s="148">
        <v>0</v>
      </c>
      <c r="AA287" s="149">
        <f t="shared" si="23"/>
        <v>0</v>
      </c>
      <c r="AR287" s="21" t="s">
        <v>129</v>
      </c>
      <c r="AT287" s="21" t="s">
        <v>125</v>
      </c>
      <c r="AU287" s="21" t="s">
        <v>91</v>
      </c>
      <c r="AY287" s="21" t="s">
        <v>124</v>
      </c>
      <c r="BE287" s="105">
        <f t="shared" si="24"/>
        <v>0</v>
      </c>
      <c r="BF287" s="105">
        <f t="shared" si="25"/>
        <v>0</v>
      </c>
      <c r="BG287" s="105">
        <f t="shared" si="26"/>
        <v>0</v>
      </c>
      <c r="BH287" s="105">
        <f t="shared" si="27"/>
        <v>0</v>
      </c>
      <c r="BI287" s="105">
        <f t="shared" si="28"/>
        <v>0</v>
      </c>
      <c r="BJ287" s="21" t="s">
        <v>78</v>
      </c>
      <c r="BK287" s="105">
        <f t="shared" si="29"/>
        <v>0</v>
      </c>
      <c r="BL287" s="21" t="s">
        <v>129</v>
      </c>
      <c r="BM287" s="21" t="s">
        <v>799</v>
      </c>
    </row>
    <row r="288" spans="2:65" s="1" customFormat="1" ht="25.5" customHeight="1">
      <c r="B288" s="123"/>
      <c r="C288" s="143" t="s">
        <v>800</v>
      </c>
      <c r="D288" s="143" t="s">
        <v>125</v>
      </c>
      <c r="E288" s="144" t="s">
        <v>801</v>
      </c>
      <c r="F288" s="223" t="s">
        <v>802</v>
      </c>
      <c r="G288" s="223"/>
      <c r="H288" s="223"/>
      <c r="I288" s="223"/>
      <c r="J288" s="145" t="s">
        <v>147</v>
      </c>
      <c r="K288" s="146">
        <v>159.4</v>
      </c>
      <c r="L288" s="224">
        <v>0</v>
      </c>
      <c r="M288" s="224"/>
      <c r="N288" s="225">
        <f t="shared" si="20"/>
        <v>0</v>
      </c>
      <c r="O288" s="225"/>
      <c r="P288" s="225"/>
      <c r="Q288" s="225"/>
      <c r="R288" s="124"/>
      <c r="T288" s="147" t="s">
        <v>5</v>
      </c>
      <c r="U288" s="46" t="s">
        <v>35</v>
      </c>
      <c r="V288" s="38"/>
      <c r="W288" s="148">
        <f t="shared" si="21"/>
        <v>0</v>
      </c>
      <c r="X288" s="148">
        <v>1.9000000000000001E-4</v>
      </c>
      <c r="Y288" s="148">
        <f t="shared" si="22"/>
        <v>3.0286000000000004E-2</v>
      </c>
      <c r="Z288" s="148">
        <v>0</v>
      </c>
      <c r="AA288" s="149">
        <f t="shared" si="23"/>
        <v>0</v>
      </c>
      <c r="AR288" s="21" t="s">
        <v>129</v>
      </c>
      <c r="AT288" s="21" t="s">
        <v>125</v>
      </c>
      <c r="AU288" s="21" t="s">
        <v>91</v>
      </c>
      <c r="AY288" s="21" t="s">
        <v>124</v>
      </c>
      <c r="BE288" s="105">
        <f t="shared" si="24"/>
        <v>0</v>
      </c>
      <c r="BF288" s="105">
        <f t="shared" si="25"/>
        <v>0</v>
      </c>
      <c r="BG288" s="105">
        <f t="shared" si="26"/>
        <v>0</v>
      </c>
      <c r="BH288" s="105">
        <f t="shared" si="27"/>
        <v>0</v>
      </c>
      <c r="BI288" s="105">
        <f t="shared" si="28"/>
        <v>0</v>
      </c>
      <c r="BJ288" s="21" t="s">
        <v>78</v>
      </c>
      <c r="BK288" s="105">
        <f t="shared" si="29"/>
        <v>0</v>
      </c>
      <c r="BL288" s="21" t="s">
        <v>129</v>
      </c>
      <c r="BM288" s="21" t="s">
        <v>803</v>
      </c>
    </row>
    <row r="289" spans="2:65" s="1" customFormat="1" ht="25.5" customHeight="1">
      <c r="B289" s="123"/>
      <c r="C289" s="143" t="s">
        <v>804</v>
      </c>
      <c r="D289" s="143" t="s">
        <v>125</v>
      </c>
      <c r="E289" s="144" t="s">
        <v>805</v>
      </c>
      <c r="F289" s="223" t="s">
        <v>806</v>
      </c>
      <c r="G289" s="223"/>
      <c r="H289" s="223"/>
      <c r="I289" s="223"/>
      <c r="J289" s="145" t="s">
        <v>147</v>
      </c>
      <c r="K289" s="146">
        <v>133.4</v>
      </c>
      <c r="L289" s="224">
        <v>0</v>
      </c>
      <c r="M289" s="224"/>
      <c r="N289" s="225">
        <f t="shared" si="20"/>
        <v>0</v>
      </c>
      <c r="O289" s="225"/>
      <c r="P289" s="225"/>
      <c r="Q289" s="225"/>
      <c r="R289" s="124"/>
      <c r="T289" s="147" t="s">
        <v>5</v>
      </c>
      <c r="U289" s="46" t="s">
        <v>35</v>
      </c>
      <c r="V289" s="38"/>
      <c r="W289" s="148">
        <f t="shared" si="21"/>
        <v>0</v>
      </c>
      <c r="X289" s="148">
        <v>6.9999999999999994E-5</v>
      </c>
      <c r="Y289" s="148">
        <f t="shared" si="22"/>
        <v>9.3379999999999991E-3</v>
      </c>
      <c r="Z289" s="148">
        <v>0</v>
      </c>
      <c r="AA289" s="149">
        <f t="shared" si="23"/>
        <v>0</v>
      </c>
      <c r="AR289" s="21" t="s">
        <v>129</v>
      </c>
      <c r="AT289" s="21" t="s">
        <v>125</v>
      </c>
      <c r="AU289" s="21" t="s">
        <v>91</v>
      </c>
      <c r="AY289" s="21" t="s">
        <v>124</v>
      </c>
      <c r="BE289" s="105">
        <f t="shared" si="24"/>
        <v>0</v>
      </c>
      <c r="BF289" s="105">
        <f t="shared" si="25"/>
        <v>0</v>
      </c>
      <c r="BG289" s="105">
        <f t="shared" si="26"/>
        <v>0</v>
      </c>
      <c r="BH289" s="105">
        <f t="shared" si="27"/>
        <v>0</v>
      </c>
      <c r="BI289" s="105">
        <f t="shared" si="28"/>
        <v>0</v>
      </c>
      <c r="BJ289" s="21" t="s">
        <v>78</v>
      </c>
      <c r="BK289" s="105">
        <f t="shared" si="29"/>
        <v>0</v>
      </c>
      <c r="BL289" s="21" t="s">
        <v>129</v>
      </c>
      <c r="BM289" s="21" t="s">
        <v>807</v>
      </c>
    </row>
    <row r="290" spans="2:65" s="9" customFormat="1" ht="29.85" customHeight="1">
      <c r="B290" s="132"/>
      <c r="C290" s="133"/>
      <c r="D290" s="142" t="s">
        <v>106</v>
      </c>
      <c r="E290" s="142"/>
      <c r="F290" s="142"/>
      <c r="G290" s="142"/>
      <c r="H290" s="142"/>
      <c r="I290" s="142"/>
      <c r="J290" s="142"/>
      <c r="K290" s="142"/>
      <c r="L290" s="142"/>
      <c r="M290" s="142"/>
      <c r="N290" s="232">
        <f>BK290</f>
        <v>0</v>
      </c>
      <c r="O290" s="233"/>
      <c r="P290" s="233"/>
      <c r="Q290" s="233"/>
      <c r="R290" s="135"/>
      <c r="T290" s="136"/>
      <c r="U290" s="133"/>
      <c r="V290" s="133"/>
      <c r="W290" s="137">
        <f>SUM(W291:W296)</f>
        <v>0</v>
      </c>
      <c r="X290" s="133"/>
      <c r="Y290" s="137">
        <f>SUM(Y291:Y296)</f>
        <v>0.7813500000000001</v>
      </c>
      <c r="Z290" s="133"/>
      <c r="AA290" s="138">
        <f>SUM(AA291:AA296)</f>
        <v>0</v>
      </c>
      <c r="AR290" s="139" t="s">
        <v>78</v>
      </c>
      <c r="AT290" s="140" t="s">
        <v>69</v>
      </c>
      <c r="AU290" s="140" t="s">
        <v>78</v>
      </c>
      <c r="AY290" s="139" t="s">
        <v>124</v>
      </c>
      <c r="BK290" s="141">
        <f>SUM(BK291:BK296)</f>
        <v>0</v>
      </c>
    </row>
    <row r="291" spans="2:65" s="1" customFormat="1" ht="38.25" customHeight="1">
      <c r="B291" s="123"/>
      <c r="C291" s="143" t="s">
        <v>808</v>
      </c>
      <c r="D291" s="143" t="s">
        <v>125</v>
      </c>
      <c r="E291" s="144" t="s">
        <v>471</v>
      </c>
      <c r="F291" s="223" t="s">
        <v>472</v>
      </c>
      <c r="G291" s="223"/>
      <c r="H291" s="223"/>
      <c r="I291" s="223"/>
      <c r="J291" s="145" t="s">
        <v>147</v>
      </c>
      <c r="K291" s="146">
        <v>2</v>
      </c>
      <c r="L291" s="224">
        <v>0</v>
      </c>
      <c r="M291" s="224"/>
      <c r="N291" s="225">
        <f t="shared" ref="N291:N296" si="30">ROUND(L291*K291,2)</f>
        <v>0</v>
      </c>
      <c r="O291" s="225"/>
      <c r="P291" s="225"/>
      <c r="Q291" s="225"/>
      <c r="R291" s="124"/>
      <c r="T291" s="147" t="s">
        <v>5</v>
      </c>
      <c r="U291" s="46" t="s">
        <v>35</v>
      </c>
      <c r="V291" s="38"/>
      <c r="W291" s="148">
        <f t="shared" ref="W291:W296" si="31">V291*K291</f>
        <v>0</v>
      </c>
      <c r="X291" s="148">
        <v>0.15540000000000001</v>
      </c>
      <c r="Y291" s="148">
        <f t="shared" ref="Y291:Y296" si="32">X291*K291</f>
        <v>0.31080000000000002</v>
      </c>
      <c r="Z291" s="148">
        <v>0</v>
      </c>
      <c r="AA291" s="149">
        <f t="shared" ref="AA291:AA296" si="33">Z291*K291</f>
        <v>0</v>
      </c>
      <c r="AR291" s="21" t="s">
        <v>129</v>
      </c>
      <c r="AT291" s="21" t="s">
        <v>125</v>
      </c>
      <c r="AU291" s="21" t="s">
        <v>91</v>
      </c>
      <c r="AY291" s="21" t="s">
        <v>124</v>
      </c>
      <c r="BE291" s="105">
        <f t="shared" ref="BE291:BE296" si="34">IF(U291="základní",N291,0)</f>
        <v>0</v>
      </c>
      <c r="BF291" s="105">
        <f t="shared" ref="BF291:BF296" si="35">IF(U291="snížená",N291,0)</f>
        <v>0</v>
      </c>
      <c r="BG291" s="105">
        <f t="shared" ref="BG291:BG296" si="36">IF(U291="zákl. přenesená",N291,0)</f>
        <v>0</v>
      </c>
      <c r="BH291" s="105">
        <f t="shared" ref="BH291:BH296" si="37">IF(U291="sníž. přenesená",N291,0)</f>
        <v>0</v>
      </c>
      <c r="BI291" s="105">
        <f t="shared" ref="BI291:BI296" si="38">IF(U291="nulová",N291,0)</f>
        <v>0</v>
      </c>
      <c r="BJ291" s="21" t="s">
        <v>78</v>
      </c>
      <c r="BK291" s="105">
        <f t="shared" ref="BK291:BK296" si="39">ROUND(L291*K291,2)</f>
        <v>0</v>
      </c>
      <c r="BL291" s="21" t="s">
        <v>129</v>
      </c>
      <c r="BM291" s="21" t="s">
        <v>809</v>
      </c>
    </row>
    <row r="292" spans="2:65" s="1" customFormat="1" ht="25.5" customHeight="1">
      <c r="B292" s="123"/>
      <c r="C292" s="173" t="s">
        <v>810</v>
      </c>
      <c r="D292" s="173" t="s">
        <v>307</v>
      </c>
      <c r="E292" s="174" t="s">
        <v>475</v>
      </c>
      <c r="F292" s="234" t="s">
        <v>476</v>
      </c>
      <c r="G292" s="234"/>
      <c r="H292" s="234"/>
      <c r="I292" s="234"/>
      <c r="J292" s="175" t="s">
        <v>147</v>
      </c>
      <c r="K292" s="176">
        <v>2</v>
      </c>
      <c r="L292" s="235">
        <v>0</v>
      </c>
      <c r="M292" s="235"/>
      <c r="N292" s="236">
        <f t="shared" si="30"/>
        <v>0</v>
      </c>
      <c r="O292" s="225"/>
      <c r="P292" s="225"/>
      <c r="Q292" s="225"/>
      <c r="R292" s="124"/>
      <c r="T292" s="147" t="s">
        <v>5</v>
      </c>
      <c r="U292" s="46" t="s">
        <v>35</v>
      </c>
      <c r="V292" s="38"/>
      <c r="W292" s="148">
        <f t="shared" si="31"/>
        <v>0</v>
      </c>
      <c r="X292" s="148">
        <v>8.1000000000000003E-2</v>
      </c>
      <c r="Y292" s="148">
        <f t="shared" si="32"/>
        <v>0.16200000000000001</v>
      </c>
      <c r="Z292" s="148">
        <v>0</v>
      </c>
      <c r="AA292" s="149">
        <f t="shared" si="33"/>
        <v>0</v>
      </c>
      <c r="AR292" s="21" t="s">
        <v>159</v>
      </c>
      <c r="AT292" s="21" t="s">
        <v>307</v>
      </c>
      <c r="AU292" s="21" t="s">
        <v>91</v>
      </c>
      <c r="AY292" s="21" t="s">
        <v>124</v>
      </c>
      <c r="BE292" s="105">
        <f t="shared" si="34"/>
        <v>0</v>
      </c>
      <c r="BF292" s="105">
        <f t="shared" si="35"/>
        <v>0</v>
      </c>
      <c r="BG292" s="105">
        <f t="shared" si="36"/>
        <v>0</v>
      </c>
      <c r="BH292" s="105">
        <f t="shared" si="37"/>
        <v>0</v>
      </c>
      <c r="BI292" s="105">
        <f t="shared" si="38"/>
        <v>0</v>
      </c>
      <c r="BJ292" s="21" t="s">
        <v>78</v>
      </c>
      <c r="BK292" s="105">
        <f t="shared" si="39"/>
        <v>0</v>
      </c>
      <c r="BL292" s="21" t="s">
        <v>129</v>
      </c>
      <c r="BM292" s="21" t="s">
        <v>811</v>
      </c>
    </row>
    <row r="293" spans="2:65" s="1" customFormat="1" ht="38.25" customHeight="1">
      <c r="B293" s="123"/>
      <c r="C293" s="143" t="s">
        <v>812</v>
      </c>
      <c r="D293" s="143" t="s">
        <v>125</v>
      </c>
      <c r="E293" s="144" t="s">
        <v>479</v>
      </c>
      <c r="F293" s="223" t="s">
        <v>480</v>
      </c>
      <c r="G293" s="223"/>
      <c r="H293" s="223"/>
      <c r="I293" s="223"/>
      <c r="J293" s="145" t="s">
        <v>147</v>
      </c>
      <c r="K293" s="146">
        <v>2</v>
      </c>
      <c r="L293" s="224">
        <v>0</v>
      </c>
      <c r="M293" s="224"/>
      <c r="N293" s="225">
        <f t="shared" si="30"/>
        <v>0</v>
      </c>
      <c r="O293" s="225"/>
      <c r="P293" s="225"/>
      <c r="Q293" s="225"/>
      <c r="R293" s="124"/>
      <c r="T293" s="147" t="s">
        <v>5</v>
      </c>
      <c r="U293" s="46" t="s">
        <v>35</v>
      </c>
      <c r="V293" s="38"/>
      <c r="W293" s="148">
        <f t="shared" si="31"/>
        <v>0</v>
      </c>
      <c r="X293" s="148">
        <v>0.1295</v>
      </c>
      <c r="Y293" s="148">
        <f t="shared" si="32"/>
        <v>0.25900000000000001</v>
      </c>
      <c r="Z293" s="148">
        <v>0</v>
      </c>
      <c r="AA293" s="149">
        <f t="shared" si="33"/>
        <v>0</v>
      </c>
      <c r="AR293" s="21" t="s">
        <v>129</v>
      </c>
      <c r="AT293" s="21" t="s">
        <v>125</v>
      </c>
      <c r="AU293" s="21" t="s">
        <v>91</v>
      </c>
      <c r="AY293" s="21" t="s">
        <v>124</v>
      </c>
      <c r="BE293" s="105">
        <f t="shared" si="34"/>
        <v>0</v>
      </c>
      <c r="BF293" s="105">
        <f t="shared" si="35"/>
        <v>0</v>
      </c>
      <c r="BG293" s="105">
        <f t="shared" si="36"/>
        <v>0</v>
      </c>
      <c r="BH293" s="105">
        <f t="shared" si="37"/>
        <v>0</v>
      </c>
      <c r="BI293" s="105">
        <f t="shared" si="38"/>
        <v>0</v>
      </c>
      <c r="BJ293" s="21" t="s">
        <v>78</v>
      </c>
      <c r="BK293" s="105">
        <f t="shared" si="39"/>
        <v>0</v>
      </c>
      <c r="BL293" s="21" t="s">
        <v>129</v>
      </c>
      <c r="BM293" s="21" t="s">
        <v>813</v>
      </c>
    </row>
    <row r="294" spans="2:65" s="1" customFormat="1" ht="25.5" customHeight="1">
      <c r="B294" s="123"/>
      <c r="C294" s="173" t="s">
        <v>814</v>
      </c>
      <c r="D294" s="173" t="s">
        <v>307</v>
      </c>
      <c r="E294" s="174" t="s">
        <v>483</v>
      </c>
      <c r="F294" s="234" t="s">
        <v>484</v>
      </c>
      <c r="G294" s="234"/>
      <c r="H294" s="234"/>
      <c r="I294" s="234"/>
      <c r="J294" s="175" t="s">
        <v>147</v>
      </c>
      <c r="K294" s="176">
        <v>2</v>
      </c>
      <c r="L294" s="235">
        <v>0</v>
      </c>
      <c r="M294" s="235"/>
      <c r="N294" s="236">
        <f t="shared" si="30"/>
        <v>0</v>
      </c>
      <c r="O294" s="225"/>
      <c r="P294" s="225"/>
      <c r="Q294" s="225"/>
      <c r="R294" s="124"/>
      <c r="T294" s="147" t="s">
        <v>5</v>
      </c>
      <c r="U294" s="46" t="s">
        <v>35</v>
      </c>
      <c r="V294" s="38"/>
      <c r="W294" s="148">
        <f t="shared" si="31"/>
        <v>0</v>
      </c>
      <c r="X294" s="148">
        <v>2.4E-2</v>
      </c>
      <c r="Y294" s="148">
        <f t="shared" si="32"/>
        <v>4.8000000000000001E-2</v>
      </c>
      <c r="Z294" s="148">
        <v>0</v>
      </c>
      <c r="AA294" s="149">
        <f t="shared" si="33"/>
        <v>0</v>
      </c>
      <c r="AR294" s="21" t="s">
        <v>159</v>
      </c>
      <c r="AT294" s="21" t="s">
        <v>307</v>
      </c>
      <c r="AU294" s="21" t="s">
        <v>91</v>
      </c>
      <c r="AY294" s="21" t="s">
        <v>124</v>
      </c>
      <c r="BE294" s="105">
        <f t="shared" si="34"/>
        <v>0</v>
      </c>
      <c r="BF294" s="105">
        <f t="shared" si="35"/>
        <v>0</v>
      </c>
      <c r="BG294" s="105">
        <f t="shared" si="36"/>
        <v>0</v>
      </c>
      <c r="BH294" s="105">
        <f t="shared" si="37"/>
        <v>0</v>
      </c>
      <c r="BI294" s="105">
        <f t="shared" si="38"/>
        <v>0</v>
      </c>
      <c r="BJ294" s="21" t="s">
        <v>78</v>
      </c>
      <c r="BK294" s="105">
        <f t="shared" si="39"/>
        <v>0</v>
      </c>
      <c r="BL294" s="21" t="s">
        <v>129</v>
      </c>
      <c r="BM294" s="21" t="s">
        <v>815</v>
      </c>
    </row>
    <row r="295" spans="2:65" s="1" customFormat="1" ht="16.5" customHeight="1">
      <c r="B295" s="123"/>
      <c r="C295" s="143" t="s">
        <v>816</v>
      </c>
      <c r="D295" s="143" t="s">
        <v>125</v>
      </c>
      <c r="E295" s="144" t="s">
        <v>487</v>
      </c>
      <c r="F295" s="223" t="s">
        <v>488</v>
      </c>
      <c r="G295" s="223"/>
      <c r="H295" s="223"/>
      <c r="I295" s="223"/>
      <c r="J295" s="145" t="s">
        <v>147</v>
      </c>
      <c r="K295" s="146">
        <v>31</v>
      </c>
      <c r="L295" s="224">
        <v>0</v>
      </c>
      <c r="M295" s="224"/>
      <c r="N295" s="225">
        <f t="shared" si="30"/>
        <v>0</v>
      </c>
      <c r="O295" s="225"/>
      <c r="P295" s="225"/>
      <c r="Q295" s="225"/>
      <c r="R295" s="124"/>
      <c r="T295" s="147" t="s">
        <v>5</v>
      </c>
      <c r="U295" s="46" t="s">
        <v>35</v>
      </c>
      <c r="V295" s="38"/>
      <c r="W295" s="148">
        <f t="shared" si="31"/>
        <v>0</v>
      </c>
      <c r="X295" s="148">
        <v>5.0000000000000002E-5</v>
      </c>
      <c r="Y295" s="148">
        <f t="shared" si="32"/>
        <v>1.5500000000000002E-3</v>
      </c>
      <c r="Z295" s="148">
        <v>0</v>
      </c>
      <c r="AA295" s="149">
        <f t="shared" si="33"/>
        <v>0</v>
      </c>
      <c r="AR295" s="21" t="s">
        <v>129</v>
      </c>
      <c r="AT295" s="21" t="s">
        <v>125</v>
      </c>
      <c r="AU295" s="21" t="s">
        <v>91</v>
      </c>
      <c r="AY295" s="21" t="s">
        <v>124</v>
      </c>
      <c r="BE295" s="105">
        <f t="shared" si="34"/>
        <v>0</v>
      </c>
      <c r="BF295" s="105">
        <f t="shared" si="35"/>
        <v>0</v>
      </c>
      <c r="BG295" s="105">
        <f t="shared" si="36"/>
        <v>0</v>
      </c>
      <c r="BH295" s="105">
        <f t="shared" si="37"/>
        <v>0</v>
      </c>
      <c r="BI295" s="105">
        <f t="shared" si="38"/>
        <v>0</v>
      </c>
      <c r="BJ295" s="21" t="s">
        <v>78</v>
      </c>
      <c r="BK295" s="105">
        <f t="shared" si="39"/>
        <v>0</v>
      </c>
      <c r="BL295" s="21" t="s">
        <v>129</v>
      </c>
      <c r="BM295" s="21" t="s">
        <v>817</v>
      </c>
    </row>
    <row r="296" spans="2:65" s="1" customFormat="1" ht="25.5" customHeight="1">
      <c r="B296" s="123"/>
      <c r="C296" s="143" t="s">
        <v>818</v>
      </c>
      <c r="D296" s="143" t="s">
        <v>125</v>
      </c>
      <c r="E296" s="144" t="s">
        <v>492</v>
      </c>
      <c r="F296" s="223" t="s">
        <v>493</v>
      </c>
      <c r="G296" s="223"/>
      <c r="H296" s="223"/>
      <c r="I296" s="223"/>
      <c r="J296" s="145" t="s">
        <v>147</v>
      </c>
      <c r="K296" s="146">
        <v>31</v>
      </c>
      <c r="L296" s="224">
        <v>0</v>
      </c>
      <c r="M296" s="224"/>
      <c r="N296" s="225">
        <f t="shared" si="30"/>
        <v>0</v>
      </c>
      <c r="O296" s="225"/>
      <c r="P296" s="225"/>
      <c r="Q296" s="225"/>
      <c r="R296" s="124"/>
      <c r="T296" s="147" t="s">
        <v>5</v>
      </c>
      <c r="U296" s="46" t="s">
        <v>35</v>
      </c>
      <c r="V296" s="38"/>
      <c r="W296" s="148">
        <f t="shared" si="31"/>
        <v>0</v>
      </c>
      <c r="X296" s="148">
        <v>0</v>
      </c>
      <c r="Y296" s="148">
        <f t="shared" si="32"/>
        <v>0</v>
      </c>
      <c r="Z296" s="148">
        <v>0</v>
      </c>
      <c r="AA296" s="149">
        <f t="shared" si="33"/>
        <v>0</v>
      </c>
      <c r="AR296" s="21" t="s">
        <v>129</v>
      </c>
      <c r="AT296" s="21" t="s">
        <v>125</v>
      </c>
      <c r="AU296" s="21" t="s">
        <v>91</v>
      </c>
      <c r="AY296" s="21" t="s">
        <v>124</v>
      </c>
      <c r="BE296" s="105">
        <f t="shared" si="34"/>
        <v>0</v>
      </c>
      <c r="BF296" s="105">
        <f t="shared" si="35"/>
        <v>0</v>
      </c>
      <c r="BG296" s="105">
        <f t="shared" si="36"/>
        <v>0</v>
      </c>
      <c r="BH296" s="105">
        <f t="shared" si="37"/>
        <v>0</v>
      </c>
      <c r="BI296" s="105">
        <f t="shared" si="38"/>
        <v>0</v>
      </c>
      <c r="BJ296" s="21" t="s">
        <v>78</v>
      </c>
      <c r="BK296" s="105">
        <f t="shared" si="39"/>
        <v>0</v>
      </c>
      <c r="BL296" s="21" t="s">
        <v>129</v>
      </c>
      <c r="BM296" s="21" t="s">
        <v>819</v>
      </c>
    </row>
    <row r="297" spans="2:65" s="9" customFormat="1" ht="29.85" customHeight="1">
      <c r="B297" s="132"/>
      <c r="C297" s="133"/>
      <c r="D297" s="142" t="s">
        <v>107</v>
      </c>
      <c r="E297" s="142"/>
      <c r="F297" s="142"/>
      <c r="G297" s="142"/>
      <c r="H297" s="142"/>
      <c r="I297" s="142"/>
      <c r="J297" s="142"/>
      <c r="K297" s="142"/>
      <c r="L297" s="142"/>
      <c r="M297" s="142"/>
      <c r="N297" s="232">
        <f>BK297</f>
        <v>0</v>
      </c>
      <c r="O297" s="233"/>
      <c r="P297" s="233"/>
      <c r="Q297" s="233"/>
      <c r="R297" s="135"/>
      <c r="T297" s="136"/>
      <c r="U297" s="133"/>
      <c r="V297" s="133"/>
      <c r="W297" s="137">
        <f>SUM(W298:W303)</f>
        <v>0</v>
      </c>
      <c r="X297" s="133"/>
      <c r="Y297" s="137">
        <f>SUM(Y298:Y303)</f>
        <v>0</v>
      </c>
      <c r="Z297" s="133"/>
      <c r="AA297" s="138">
        <f>SUM(AA298:AA303)</f>
        <v>0</v>
      </c>
      <c r="AR297" s="139" t="s">
        <v>78</v>
      </c>
      <c r="AT297" s="140" t="s">
        <v>69</v>
      </c>
      <c r="AU297" s="140" t="s">
        <v>78</v>
      </c>
      <c r="AY297" s="139" t="s">
        <v>124</v>
      </c>
      <c r="BK297" s="141">
        <f>SUM(BK298:BK303)</f>
        <v>0</v>
      </c>
    </row>
    <row r="298" spans="2:65" s="1" customFormat="1" ht="38.25" customHeight="1">
      <c r="B298" s="123"/>
      <c r="C298" s="143" t="s">
        <v>820</v>
      </c>
      <c r="D298" s="143" t="s">
        <v>125</v>
      </c>
      <c r="E298" s="144" t="s">
        <v>496</v>
      </c>
      <c r="F298" s="223" t="s">
        <v>497</v>
      </c>
      <c r="G298" s="223"/>
      <c r="H298" s="223"/>
      <c r="I298" s="223"/>
      <c r="J298" s="145" t="s">
        <v>292</v>
      </c>
      <c r="K298" s="146">
        <v>33.228000000000002</v>
      </c>
      <c r="L298" s="224">
        <v>0</v>
      </c>
      <c r="M298" s="224"/>
      <c r="N298" s="225">
        <f t="shared" ref="N298:N303" si="40">ROUND(L298*K298,2)</f>
        <v>0</v>
      </c>
      <c r="O298" s="225"/>
      <c r="P298" s="225"/>
      <c r="Q298" s="225"/>
      <c r="R298" s="124"/>
      <c r="T298" s="147" t="s">
        <v>5</v>
      </c>
      <c r="U298" s="46" t="s">
        <v>35</v>
      </c>
      <c r="V298" s="38"/>
      <c r="W298" s="148">
        <f t="shared" ref="W298:W303" si="41">V298*K298</f>
        <v>0</v>
      </c>
      <c r="X298" s="148">
        <v>0</v>
      </c>
      <c r="Y298" s="148">
        <f t="shared" ref="Y298:Y303" si="42">X298*K298</f>
        <v>0</v>
      </c>
      <c r="Z298" s="148">
        <v>0</v>
      </c>
      <c r="AA298" s="149">
        <f t="shared" ref="AA298:AA303" si="43">Z298*K298</f>
        <v>0</v>
      </c>
      <c r="AR298" s="21" t="s">
        <v>129</v>
      </c>
      <c r="AT298" s="21" t="s">
        <v>125</v>
      </c>
      <c r="AU298" s="21" t="s">
        <v>91</v>
      </c>
      <c r="AY298" s="21" t="s">
        <v>124</v>
      </c>
      <c r="BE298" s="105">
        <f t="shared" ref="BE298:BE303" si="44">IF(U298="základní",N298,0)</f>
        <v>0</v>
      </c>
      <c r="BF298" s="105">
        <f t="shared" ref="BF298:BF303" si="45">IF(U298="snížená",N298,0)</f>
        <v>0</v>
      </c>
      <c r="BG298" s="105">
        <f t="shared" ref="BG298:BG303" si="46">IF(U298="zákl. přenesená",N298,0)</f>
        <v>0</v>
      </c>
      <c r="BH298" s="105">
        <f t="shared" ref="BH298:BH303" si="47">IF(U298="sníž. přenesená",N298,0)</f>
        <v>0</v>
      </c>
      <c r="BI298" s="105">
        <f t="shared" ref="BI298:BI303" si="48">IF(U298="nulová",N298,0)</f>
        <v>0</v>
      </c>
      <c r="BJ298" s="21" t="s">
        <v>78</v>
      </c>
      <c r="BK298" s="105">
        <f t="shared" ref="BK298:BK303" si="49">ROUND(L298*K298,2)</f>
        <v>0</v>
      </c>
      <c r="BL298" s="21" t="s">
        <v>129</v>
      </c>
      <c r="BM298" s="21" t="s">
        <v>821</v>
      </c>
    </row>
    <row r="299" spans="2:65" s="1" customFormat="1" ht="25.5" customHeight="1">
      <c r="B299" s="123"/>
      <c r="C299" s="143" t="s">
        <v>822</v>
      </c>
      <c r="D299" s="143" t="s">
        <v>125</v>
      </c>
      <c r="E299" s="144" t="s">
        <v>500</v>
      </c>
      <c r="F299" s="223" t="s">
        <v>501</v>
      </c>
      <c r="G299" s="223"/>
      <c r="H299" s="223"/>
      <c r="I299" s="223"/>
      <c r="J299" s="145" t="s">
        <v>292</v>
      </c>
      <c r="K299" s="146">
        <v>797.47199999999998</v>
      </c>
      <c r="L299" s="224">
        <v>0</v>
      </c>
      <c r="M299" s="224"/>
      <c r="N299" s="225">
        <f t="shared" si="40"/>
        <v>0</v>
      </c>
      <c r="O299" s="225"/>
      <c r="P299" s="225"/>
      <c r="Q299" s="225"/>
      <c r="R299" s="124"/>
      <c r="T299" s="147" t="s">
        <v>5</v>
      </c>
      <c r="U299" s="46" t="s">
        <v>35</v>
      </c>
      <c r="V299" s="38"/>
      <c r="W299" s="148">
        <f t="shared" si="41"/>
        <v>0</v>
      </c>
      <c r="X299" s="148">
        <v>0</v>
      </c>
      <c r="Y299" s="148">
        <f t="shared" si="42"/>
        <v>0</v>
      </c>
      <c r="Z299" s="148">
        <v>0</v>
      </c>
      <c r="AA299" s="149">
        <f t="shared" si="43"/>
        <v>0</v>
      </c>
      <c r="AR299" s="21" t="s">
        <v>129</v>
      </c>
      <c r="AT299" s="21" t="s">
        <v>125</v>
      </c>
      <c r="AU299" s="21" t="s">
        <v>91</v>
      </c>
      <c r="AY299" s="21" t="s">
        <v>124</v>
      </c>
      <c r="BE299" s="105">
        <f t="shared" si="44"/>
        <v>0</v>
      </c>
      <c r="BF299" s="105">
        <f t="shared" si="45"/>
        <v>0</v>
      </c>
      <c r="BG299" s="105">
        <f t="shared" si="46"/>
        <v>0</v>
      </c>
      <c r="BH299" s="105">
        <f t="shared" si="47"/>
        <v>0</v>
      </c>
      <c r="BI299" s="105">
        <f t="shared" si="48"/>
        <v>0</v>
      </c>
      <c r="BJ299" s="21" t="s">
        <v>78</v>
      </c>
      <c r="BK299" s="105">
        <f t="shared" si="49"/>
        <v>0</v>
      </c>
      <c r="BL299" s="21" t="s">
        <v>129</v>
      </c>
      <c r="BM299" s="21" t="s">
        <v>823</v>
      </c>
    </row>
    <row r="300" spans="2:65" s="1" customFormat="1" ht="25.5" customHeight="1">
      <c r="B300" s="123"/>
      <c r="C300" s="143" t="s">
        <v>824</v>
      </c>
      <c r="D300" s="143" t="s">
        <v>125</v>
      </c>
      <c r="E300" s="144" t="s">
        <v>504</v>
      </c>
      <c r="F300" s="223" t="s">
        <v>505</v>
      </c>
      <c r="G300" s="223"/>
      <c r="H300" s="223"/>
      <c r="I300" s="223"/>
      <c r="J300" s="145" t="s">
        <v>292</v>
      </c>
      <c r="K300" s="146">
        <v>33.228000000000002</v>
      </c>
      <c r="L300" s="224">
        <v>0</v>
      </c>
      <c r="M300" s="224"/>
      <c r="N300" s="225">
        <f t="shared" si="40"/>
        <v>0</v>
      </c>
      <c r="O300" s="225"/>
      <c r="P300" s="225"/>
      <c r="Q300" s="225"/>
      <c r="R300" s="124"/>
      <c r="T300" s="147" t="s">
        <v>5</v>
      </c>
      <c r="U300" s="46" t="s">
        <v>35</v>
      </c>
      <c r="V300" s="38"/>
      <c r="W300" s="148">
        <f t="shared" si="41"/>
        <v>0</v>
      </c>
      <c r="X300" s="148">
        <v>0</v>
      </c>
      <c r="Y300" s="148">
        <f t="shared" si="42"/>
        <v>0</v>
      </c>
      <c r="Z300" s="148">
        <v>0</v>
      </c>
      <c r="AA300" s="149">
        <f t="shared" si="43"/>
        <v>0</v>
      </c>
      <c r="AR300" s="21" t="s">
        <v>129</v>
      </c>
      <c r="AT300" s="21" t="s">
        <v>125</v>
      </c>
      <c r="AU300" s="21" t="s">
        <v>91</v>
      </c>
      <c r="AY300" s="21" t="s">
        <v>124</v>
      </c>
      <c r="BE300" s="105">
        <f t="shared" si="44"/>
        <v>0</v>
      </c>
      <c r="BF300" s="105">
        <f t="shared" si="45"/>
        <v>0</v>
      </c>
      <c r="BG300" s="105">
        <f t="shared" si="46"/>
        <v>0</v>
      </c>
      <c r="BH300" s="105">
        <f t="shared" si="47"/>
        <v>0</v>
      </c>
      <c r="BI300" s="105">
        <f t="shared" si="48"/>
        <v>0</v>
      </c>
      <c r="BJ300" s="21" t="s">
        <v>78</v>
      </c>
      <c r="BK300" s="105">
        <f t="shared" si="49"/>
        <v>0</v>
      </c>
      <c r="BL300" s="21" t="s">
        <v>129</v>
      </c>
      <c r="BM300" s="21" t="s">
        <v>825</v>
      </c>
    </row>
    <row r="301" spans="2:65" s="1" customFormat="1" ht="25.5" customHeight="1">
      <c r="B301" s="123"/>
      <c r="C301" s="143" t="s">
        <v>826</v>
      </c>
      <c r="D301" s="143" t="s">
        <v>125</v>
      </c>
      <c r="E301" s="144" t="s">
        <v>508</v>
      </c>
      <c r="F301" s="223" t="s">
        <v>509</v>
      </c>
      <c r="G301" s="223"/>
      <c r="H301" s="223"/>
      <c r="I301" s="223"/>
      <c r="J301" s="145" t="s">
        <v>292</v>
      </c>
      <c r="K301" s="146">
        <v>10.776</v>
      </c>
      <c r="L301" s="224">
        <v>0</v>
      </c>
      <c r="M301" s="224"/>
      <c r="N301" s="225">
        <f t="shared" si="40"/>
        <v>0</v>
      </c>
      <c r="O301" s="225"/>
      <c r="P301" s="225"/>
      <c r="Q301" s="225"/>
      <c r="R301" s="124"/>
      <c r="T301" s="147" t="s">
        <v>5</v>
      </c>
      <c r="U301" s="46" t="s">
        <v>35</v>
      </c>
      <c r="V301" s="38"/>
      <c r="W301" s="148">
        <f t="shared" si="41"/>
        <v>0</v>
      </c>
      <c r="X301" s="148">
        <v>0</v>
      </c>
      <c r="Y301" s="148">
        <f t="shared" si="42"/>
        <v>0</v>
      </c>
      <c r="Z301" s="148">
        <v>0</v>
      </c>
      <c r="AA301" s="149">
        <f t="shared" si="43"/>
        <v>0</v>
      </c>
      <c r="AR301" s="21" t="s">
        <v>129</v>
      </c>
      <c r="AT301" s="21" t="s">
        <v>125</v>
      </c>
      <c r="AU301" s="21" t="s">
        <v>91</v>
      </c>
      <c r="AY301" s="21" t="s">
        <v>124</v>
      </c>
      <c r="BE301" s="105">
        <f t="shared" si="44"/>
        <v>0</v>
      </c>
      <c r="BF301" s="105">
        <f t="shared" si="45"/>
        <v>0</v>
      </c>
      <c r="BG301" s="105">
        <f t="shared" si="46"/>
        <v>0</v>
      </c>
      <c r="BH301" s="105">
        <f t="shared" si="47"/>
        <v>0</v>
      </c>
      <c r="BI301" s="105">
        <f t="shared" si="48"/>
        <v>0</v>
      </c>
      <c r="BJ301" s="21" t="s">
        <v>78</v>
      </c>
      <c r="BK301" s="105">
        <f t="shared" si="49"/>
        <v>0</v>
      </c>
      <c r="BL301" s="21" t="s">
        <v>129</v>
      </c>
      <c r="BM301" s="21" t="s">
        <v>827</v>
      </c>
    </row>
    <row r="302" spans="2:65" s="1" customFormat="1" ht="25.5" customHeight="1">
      <c r="B302" s="123"/>
      <c r="C302" s="143" t="s">
        <v>828</v>
      </c>
      <c r="D302" s="143" t="s">
        <v>125</v>
      </c>
      <c r="E302" s="144" t="s">
        <v>512</v>
      </c>
      <c r="F302" s="223" t="s">
        <v>513</v>
      </c>
      <c r="G302" s="223"/>
      <c r="H302" s="223"/>
      <c r="I302" s="223"/>
      <c r="J302" s="145" t="s">
        <v>292</v>
      </c>
      <c r="K302" s="146">
        <v>20.751999999999999</v>
      </c>
      <c r="L302" s="224">
        <v>0</v>
      </c>
      <c r="M302" s="224"/>
      <c r="N302" s="225">
        <f t="shared" si="40"/>
        <v>0</v>
      </c>
      <c r="O302" s="225"/>
      <c r="P302" s="225"/>
      <c r="Q302" s="225"/>
      <c r="R302" s="124"/>
      <c r="T302" s="147" t="s">
        <v>5</v>
      </c>
      <c r="U302" s="46" t="s">
        <v>35</v>
      </c>
      <c r="V302" s="38"/>
      <c r="W302" s="148">
        <f t="shared" si="41"/>
        <v>0</v>
      </c>
      <c r="X302" s="148">
        <v>0</v>
      </c>
      <c r="Y302" s="148">
        <f t="shared" si="42"/>
        <v>0</v>
      </c>
      <c r="Z302" s="148">
        <v>0</v>
      </c>
      <c r="AA302" s="149">
        <f t="shared" si="43"/>
        <v>0</v>
      </c>
      <c r="AR302" s="21" t="s">
        <v>129</v>
      </c>
      <c r="AT302" s="21" t="s">
        <v>125</v>
      </c>
      <c r="AU302" s="21" t="s">
        <v>91</v>
      </c>
      <c r="AY302" s="21" t="s">
        <v>124</v>
      </c>
      <c r="BE302" s="105">
        <f t="shared" si="44"/>
        <v>0</v>
      </c>
      <c r="BF302" s="105">
        <f t="shared" si="45"/>
        <v>0</v>
      </c>
      <c r="BG302" s="105">
        <f t="shared" si="46"/>
        <v>0</v>
      </c>
      <c r="BH302" s="105">
        <f t="shared" si="47"/>
        <v>0</v>
      </c>
      <c r="BI302" s="105">
        <f t="shared" si="48"/>
        <v>0</v>
      </c>
      <c r="BJ302" s="21" t="s">
        <v>78</v>
      </c>
      <c r="BK302" s="105">
        <f t="shared" si="49"/>
        <v>0</v>
      </c>
      <c r="BL302" s="21" t="s">
        <v>129</v>
      </c>
      <c r="BM302" s="21" t="s">
        <v>829</v>
      </c>
    </row>
    <row r="303" spans="2:65" s="1" customFormat="1" ht="25.5" customHeight="1">
      <c r="B303" s="123"/>
      <c r="C303" s="143" t="s">
        <v>830</v>
      </c>
      <c r="D303" s="143" t="s">
        <v>125</v>
      </c>
      <c r="E303" s="144" t="s">
        <v>516</v>
      </c>
      <c r="F303" s="223" t="s">
        <v>517</v>
      </c>
      <c r="G303" s="223"/>
      <c r="H303" s="223"/>
      <c r="I303" s="223"/>
      <c r="J303" s="145" t="s">
        <v>292</v>
      </c>
      <c r="K303" s="146">
        <v>1.6830000000000001</v>
      </c>
      <c r="L303" s="224">
        <v>0</v>
      </c>
      <c r="M303" s="224"/>
      <c r="N303" s="225">
        <f t="shared" si="40"/>
        <v>0</v>
      </c>
      <c r="O303" s="225"/>
      <c r="P303" s="225"/>
      <c r="Q303" s="225"/>
      <c r="R303" s="124"/>
      <c r="T303" s="147" t="s">
        <v>5</v>
      </c>
      <c r="U303" s="46" t="s">
        <v>35</v>
      </c>
      <c r="V303" s="38"/>
      <c r="W303" s="148">
        <f t="shared" si="41"/>
        <v>0</v>
      </c>
      <c r="X303" s="148">
        <v>0</v>
      </c>
      <c r="Y303" s="148">
        <f t="shared" si="42"/>
        <v>0</v>
      </c>
      <c r="Z303" s="148">
        <v>0</v>
      </c>
      <c r="AA303" s="149">
        <f t="shared" si="43"/>
        <v>0</v>
      </c>
      <c r="AR303" s="21" t="s">
        <v>129</v>
      </c>
      <c r="AT303" s="21" t="s">
        <v>125</v>
      </c>
      <c r="AU303" s="21" t="s">
        <v>91</v>
      </c>
      <c r="AY303" s="21" t="s">
        <v>124</v>
      </c>
      <c r="BE303" s="105">
        <f t="shared" si="44"/>
        <v>0</v>
      </c>
      <c r="BF303" s="105">
        <f t="shared" si="45"/>
        <v>0</v>
      </c>
      <c r="BG303" s="105">
        <f t="shared" si="46"/>
        <v>0</v>
      </c>
      <c r="BH303" s="105">
        <f t="shared" si="47"/>
        <v>0</v>
      </c>
      <c r="BI303" s="105">
        <f t="shared" si="48"/>
        <v>0</v>
      </c>
      <c r="BJ303" s="21" t="s">
        <v>78</v>
      </c>
      <c r="BK303" s="105">
        <f t="shared" si="49"/>
        <v>0</v>
      </c>
      <c r="BL303" s="21" t="s">
        <v>129</v>
      </c>
      <c r="BM303" s="21" t="s">
        <v>831</v>
      </c>
    </row>
    <row r="304" spans="2:65" s="9" customFormat="1" ht="29.85" customHeight="1">
      <c r="B304" s="132"/>
      <c r="C304" s="133"/>
      <c r="D304" s="142" t="s">
        <v>108</v>
      </c>
      <c r="E304" s="142"/>
      <c r="F304" s="142"/>
      <c r="G304" s="142"/>
      <c r="H304" s="142"/>
      <c r="I304" s="142"/>
      <c r="J304" s="142"/>
      <c r="K304" s="142"/>
      <c r="L304" s="142"/>
      <c r="M304" s="142"/>
      <c r="N304" s="232">
        <f>BK304</f>
        <v>0</v>
      </c>
      <c r="O304" s="233"/>
      <c r="P304" s="233"/>
      <c r="Q304" s="233"/>
      <c r="R304" s="135"/>
      <c r="T304" s="136"/>
      <c r="U304" s="133"/>
      <c r="V304" s="133"/>
      <c r="W304" s="137">
        <f>W305</f>
        <v>0</v>
      </c>
      <c r="X304" s="133"/>
      <c r="Y304" s="137">
        <f>Y305</f>
        <v>0</v>
      </c>
      <c r="Z304" s="133"/>
      <c r="AA304" s="138">
        <f>AA305</f>
        <v>0</v>
      </c>
      <c r="AR304" s="139" t="s">
        <v>78</v>
      </c>
      <c r="AT304" s="140" t="s">
        <v>69</v>
      </c>
      <c r="AU304" s="140" t="s">
        <v>78</v>
      </c>
      <c r="AY304" s="139" t="s">
        <v>124</v>
      </c>
      <c r="BK304" s="141">
        <f>BK305</f>
        <v>0</v>
      </c>
    </row>
    <row r="305" spans="2:65" s="1" customFormat="1" ht="25.5" customHeight="1">
      <c r="B305" s="123"/>
      <c r="C305" s="143" t="s">
        <v>832</v>
      </c>
      <c r="D305" s="143" t="s">
        <v>125</v>
      </c>
      <c r="E305" s="144" t="s">
        <v>520</v>
      </c>
      <c r="F305" s="223" t="s">
        <v>521</v>
      </c>
      <c r="G305" s="223"/>
      <c r="H305" s="223"/>
      <c r="I305" s="223"/>
      <c r="J305" s="145" t="s">
        <v>292</v>
      </c>
      <c r="K305" s="146">
        <v>148.80099999999999</v>
      </c>
      <c r="L305" s="224">
        <v>0</v>
      </c>
      <c r="M305" s="224"/>
      <c r="N305" s="225">
        <f>ROUND(L305*K305,2)</f>
        <v>0</v>
      </c>
      <c r="O305" s="225"/>
      <c r="P305" s="225"/>
      <c r="Q305" s="225"/>
      <c r="R305" s="124"/>
      <c r="T305" s="147" t="s">
        <v>5</v>
      </c>
      <c r="U305" s="46" t="s">
        <v>35</v>
      </c>
      <c r="V305" s="38"/>
      <c r="W305" s="148">
        <f>V305*K305</f>
        <v>0</v>
      </c>
      <c r="X305" s="148">
        <v>0</v>
      </c>
      <c r="Y305" s="148">
        <f>X305*K305</f>
        <v>0</v>
      </c>
      <c r="Z305" s="148">
        <v>0</v>
      </c>
      <c r="AA305" s="149">
        <f>Z305*K305</f>
        <v>0</v>
      </c>
      <c r="AR305" s="21" t="s">
        <v>129</v>
      </c>
      <c r="AT305" s="21" t="s">
        <v>125</v>
      </c>
      <c r="AU305" s="21" t="s">
        <v>91</v>
      </c>
      <c r="AY305" s="21" t="s">
        <v>124</v>
      </c>
      <c r="BE305" s="105">
        <f>IF(U305="základní",N305,0)</f>
        <v>0</v>
      </c>
      <c r="BF305" s="105">
        <f>IF(U305="snížená",N305,0)</f>
        <v>0</v>
      </c>
      <c r="BG305" s="105">
        <f>IF(U305="zákl. přenesená",N305,0)</f>
        <v>0</v>
      </c>
      <c r="BH305" s="105">
        <f>IF(U305="sníž. přenesená",N305,0)</f>
        <v>0</v>
      </c>
      <c r="BI305" s="105">
        <f>IF(U305="nulová",N305,0)</f>
        <v>0</v>
      </c>
      <c r="BJ305" s="21" t="s">
        <v>78</v>
      </c>
      <c r="BK305" s="105">
        <f>ROUND(L305*K305,2)</f>
        <v>0</v>
      </c>
      <c r="BL305" s="21" t="s">
        <v>129</v>
      </c>
      <c r="BM305" s="21" t="s">
        <v>833</v>
      </c>
    </row>
    <row r="306" spans="2:65" s="1" customFormat="1" ht="11.25" customHeight="1">
      <c r="B306" s="37"/>
      <c r="C306" s="38"/>
      <c r="D306" s="134"/>
      <c r="E306" s="38"/>
      <c r="F306" s="38"/>
      <c r="G306" s="38"/>
      <c r="H306" s="38"/>
      <c r="I306" s="38"/>
      <c r="J306" s="38"/>
      <c r="K306" s="38"/>
      <c r="L306" s="38"/>
      <c r="M306" s="38"/>
      <c r="N306" s="220"/>
      <c r="O306" s="221"/>
      <c r="P306" s="221"/>
      <c r="Q306" s="221"/>
      <c r="R306" s="39"/>
      <c r="T306" s="178"/>
      <c r="U306" s="58"/>
      <c r="V306" s="58"/>
      <c r="W306" s="58"/>
      <c r="X306" s="58"/>
      <c r="Y306" s="58"/>
      <c r="Z306" s="58"/>
      <c r="AA306" s="60"/>
      <c r="AT306" s="21" t="s">
        <v>69</v>
      </c>
      <c r="AU306" s="21" t="s">
        <v>70</v>
      </c>
      <c r="AY306" s="21" t="s">
        <v>523</v>
      </c>
      <c r="BK306" s="105">
        <v>0</v>
      </c>
    </row>
    <row r="307" spans="2:65" s="1" customFormat="1" ht="6.95" customHeight="1">
      <c r="B307" s="61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3"/>
    </row>
  </sheetData>
  <mergeCells count="469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N89:Q89"/>
    <mergeCell ref="N90:Q90"/>
    <mergeCell ref="N91:Q91"/>
    <mergeCell ref="N92:Q92"/>
    <mergeCell ref="N93:Q93"/>
    <mergeCell ref="N94:Q94"/>
    <mergeCell ref="N95:Q95"/>
    <mergeCell ref="N96:Q96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L99:Q99"/>
    <mergeCell ref="C105:Q105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F119:I119"/>
    <mergeCell ref="L119:M119"/>
    <mergeCell ref="N119:Q119"/>
    <mergeCell ref="F120:I120"/>
    <mergeCell ref="F121:I121"/>
    <mergeCell ref="L121:M121"/>
    <mergeCell ref="N121:Q121"/>
    <mergeCell ref="F122:I122"/>
    <mergeCell ref="F123:I123"/>
    <mergeCell ref="L123:M123"/>
    <mergeCell ref="N123:Q123"/>
    <mergeCell ref="F124:I124"/>
    <mergeCell ref="F125:I125"/>
    <mergeCell ref="L125:M125"/>
    <mergeCell ref="N125:Q125"/>
    <mergeCell ref="F126:I126"/>
    <mergeCell ref="F127:I127"/>
    <mergeCell ref="L127:M127"/>
    <mergeCell ref="N127:Q127"/>
    <mergeCell ref="F128:I128"/>
    <mergeCell ref="L128:M128"/>
    <mergeCell ref="N128:Q128"/>
    <mergeCell ref="F129:I129"/>
    <mergeCell ref="F130:I130"/>
    <mergeCell ref="L130:M130"/>
    <mergeCell ref="N130:Q130"/>
    <mergeCell ref="F131:I131"/>
    <mergeCell ref="F132:I132"/>
    <mergeCell ref="L132:M132"/>
    <mergeCell ref="N132:Q132"/>
    <mergeCell ref="F133:I133"/>
    <mergeCell ref="F134:I134"/>
    <mergeCell ref="L134:M134"/>
    <mergeCell ref="N134:Q134"/>
    <mergeCell ref="F135:I135"/>
    <mergeCell ref="F136:I136"/>
    <mergeCell ref="L136:M136"/>
    <mergeCell ref="N136:Q136"/>
    <mergeCell ref="F137:I137"/>
    <mergeCell ref="F138:I138"/>
    <mergeCell ref="L138:M138"/>
    <mergeCell ref="N138:Q138"/>
    <mergeCell ref="F139:I139"/>
    <mergeCell ref="F140:I140"/>
    <mergeCell ref="L140:M140"/>
    <mergeCell ref="N140:Q140"/>
    <mergeCell ref="F141:I141"/>
    <mergeCell ref="F142:I142"/>
    <mergeCell ref="F143:I143"/>
    <mergeCell ref="F144:I144"/>
    <mergeCell ref="F145:I145"/>
    <mergeCell ref="F146:I146"/>
    <mergeCell ref="F147:I147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F159:I159"/>
    <mergeCell ref="F160:I160"/>
    <mergeCell ref="F161:I161"/>
    <mergeCell ref="L161:M161"/>
    <mergeCell ref="N161:Q161"/>
    <mergeCell ref="F162:I162"/>
    <mergeCell ref="F163:I163"/>
    <mergeCell ref="L163:M163"/>
    <mergeCell ref="N163:Q163"/>
    <mergeCell ref="F164:I164"/>
    <mergeCell ref="F165:I165"/>
    <mergeCell ref="F166:I166"/>
    <mergeCell ref="L166:M166"/>
    <mergeCell ref="N166:Q166"/>
    <mergeCell ref="F167:I167"/>
    <mergeCell ref="F168:I168"/>
    <mergeCell ref="L168:M168"/>
    <mergeCell ref="N168:Q168"/>
    <mergeCell ref="F169:I169"/>
    <mergeCell ref="F170:I170"/>
    <mergeCell ref="F171:I171"/>
    <mergeCell ref="L171:M171"/>
    <mergeCell ref="N171:Q171"/>
    <mergeCell ref="F172:I172"/>
    <mergeCell ref="F173:I173"/>
    <mergeCell ref="F174:I174"/>
    <mergeCell ref="F175:I175"/>
    <mergeCell ref="F176:I176"/>
    <mergeCell ref="F177:I177"/>
    <mergeCell ref="F178:I178"/>
    <mergeCell ref="F179:I179"/>
    <mergeCell ref="F180:I180"/>
    <mergeCell ref="L180:M180"/>
    <mergeCell ref="N180:Q180"/>
    <mergeCell ref="F181:I181"/>
    <mergeCell ref="F182:I182"/>
    <mergeCell ref="L182:M182"/>
    <mergeCell ref="N182:Q182"/>
    <mergeCell ref="F183:I183"/>
    <mergeCell ref="F184:I184"/>
    <mergeCell ref="F185:I185"/>
    <mergeCell ref="L185:M185"/>
    <mergeCell ref="N185:Q185"/>
    <mergeCell ref="F186:I186"/>
    <mergeCell ref="F187:I187"/>
    <mergeCell ref="L187:M187"/>
    <mergeCell ref="N187:Q187"/>
    <mergeCell ref="F188:I188"/>
    <mergeCell ref="F189:I189"/>
    <mergeCell ref="F190:I190"/>
    <mergeCell ref="L190:M190"/>
    <mergeCell ref="N190:Q190"/>
    <mergeCell ref="F191:I191"/>
    <mergeCell ref="F192:I192"/>
    <mergeCell ref="L192:M192"/>
    <mergeCell ref="N192:Q192"/>
    <mergeCell ref="F193:I193"/>
    <mergeCell ref="L193:M193"/>
    <mergeCell ref="N193:Q193"/>
    <mergeCell ref="F194:I194"/>
    <mergeCell ref="F195:I195"/>
    <mergeCell ref="L195:M195"/>
    <mergeCell ref="N195:Q195"/>
    <mergeCell ref="F196:I196"/>
    <mergeCell ref="F197:I197"/>
    <mergeCell ref="F198:I198"/>
    <mergeCell ref="L198:M198"/>
    <mergeCell ref="N198:Q198"/>
    <mergeCell ref="F199:I199"/>
    <mergeCell ref="F200:I200"/>
    <mergeCell ref="F201:I201"/>
    <mergeCell ref="L201:M201"/>
    <mergeCell ref="N201:Q201"/>
    <mergeCell ref="F202:I202"/>
    <mergeCell ref="F203:I203"/>
    <mergeCell ref="L203:M203"/>
    <mergeCell ref="N203:Q203"/>
    <mergeCell ref="F204:I204"/>
    <mergeCell ref="F205:I205"/>
    <mergeCell ref="L205:M205"/>
    <mergeCell ref="N205:Q205"/>
    <mergeCell ref="F206:I206"/>
    <mergeCell ref="F207:I207"/>
    <mergeCell ref="F208:I208"/>
    <mergeCell ref="L208:M208"/>
    <mergeCell ref="N208:Q208"/>
    <mergeCell ref="F209:I209"/>
    <mergeCell ref="F210:I210"/>
    <mergeCell ref="F211:I211"/>
    <mergeCell ref="F212:I212"/>
    <mergeCell ref="F213:I213"/>
    <mergeCell ref="F214:I214"/>
    <mergeCell ref="L214:M214"/>
    <mergeCell ref="N214:Q214"/>
    <mergeCell ref="F215:I215"/>
    <mergeCell ref="F216:I216"/>
    <mergeCell ref="L216:M216"/>
    <mergeCell ref="N216:Q216"/>
    <mergeCell ref="F217:I217"/>
    <mergeCell ref="F218:I218"/>
    <mergeCell ref="F219:I219"/>
    <mergeCell ref="L219:M219"/>
    <mergeCell ref="N219:Q219"/>
    <mergeCell ref="F220:I220"/>
    <mergeCell ref="F221:I221"/>
    <mergeCell ref="L221:M221"/>
    <mergeCell ref="N221:Q221"/>
    <mergeCell ref="F222:I222"/>
    <mergeCell ref="F224:I224"/>
    <mergeCell ref="L224:M224"/>
    <mergeCell ref="N224:Q224"/>
    <mergeCell ref="F225:I225"/>
    <mergeCell ref="F226:I226"/>
    <mergeCell ref="L226:M226"/>
    <mergeCell ref="N226:Q226"/>
    <mergeCell ref="F227:I227"/>
    <mergeCell ref="L227:M227"/>
    <mergeCell ref="N227:Q227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82:I282"/>
    <mergeCell ref="L282:M282"/>
    <mergeCell ref="N282:Q282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88:I288"/>
    <mergeCell ref="L288:M288"/>
    <mergeCell ref="N288:Q288"/>
    <mergeCell ref="F289:I289"/>
    <mergeCell ref="L289:M289"/>
    <mergeCell ref="N289:Q289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300:I300"/>
    <mergeCell ref="L300:M300"/>
    <mergeCell ref="N300:Q300"/>
    <mergeCell ref="F301:I301"/>
    <mergeCell ref="L301:M301"/>
    <mergeCell ref="N301:Q301"/>
    <mergeCell ref="F295:I295"/>
    <mergeCell ref="L295:M295"/>
    <mergeCell ref="N295:Q295"/>
    <mergeCell ref="F296:I296"/>
    <mergeCell ref="L296:M296"/>
    <mergeCell ref="N296:Q296"/>
    <mergeCell ref="F298:I298"/>
    <mergeCell ref="L298:M298"/>
    <mergeCell ref="N298:Q298"/>
    <mergeCell ref="N306:Q306"/>
    <mergeCell ref="H1:K1"/>
    <mergeCell ref="S2:AC2"/>
    <mergeCell ref="N116:Q116"/>
    <mergeCell ref="N117:Q117"/>
    <mergeCell ref="N118:Q118"/>
    <mergeCell ref="N223:Q223"/>
    <mergeCell ref="N228:Q228"/>
    <mergeCell ref="N237:Q237"/>
    <mergeCell ref="N290:Q290"/>
    <mergeCell ref="N297:Q297"/>
    <mergeCell ref="N304:Q304"/>
    <mergeCell ref="F302:I302"/>
    <mergeCell ref="L302:M302"/>
    <mergeCell ref="N302:Q302"/>
    <mergeCell ref="F303:I303"/>
    <mergeCell ref="L303:M303"/>
    <mergeCell ref="N303:Q303"/>
    <mergeCell ref="F305:I305"/>
    <mergeCell ref="L305:M305"/>
    <mergeCell ref="N305:Q305"/>
    <mergeCell ref="F299:I299"/>
    <mergeCell ref="L299:M299"/>
    <mergeCell ref="N299:Q299"/>
  </mergeCells>
  <hyperlinks>
    <hyperlink ref="F1:G1" location="C2" display="1) Krycí list rozpočtu"/>
    <hyperlink ref="H1:K1" location="C86" display="2) Rekapitulace rozpočtu"/>
    <hyperlink ref="L1" location="C12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9"/>
  <sheetViews>
    <sheetView showGridLines="0" workbookViewId="0">
      <pane ySplit="1" topLeftCell="A100" activePane="bottomLeft" state="frozen"/>
      <selection pane="bottomLeft" activeCell="L117" sqref="L117:M11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8"/>
      <c r="B1" s="14"/>
      <c r="C1" s="14"/>
      <c r="D1" s="15" t="s">
        <v>1</v>
      </c>
      <c r="E1" s="14"/>
      <c r="F1" s="16" t="s">
        <v>86</v>
      </c>
      <c r="G1" s="16"/>
      <c r="H1" s="222" t="s">
        <v>87</v>
      </c>
      <c r="I1" s="222"/>
      <c r="J1" s="222"/>
      <c r="K1" s="222"/>
      <c r="L1" s="16" t="s">
        <v>88</v>
      </c>
      <c r="M1" s="14"/>
      <c r="N1" s="14"/>
      <c r="O1" s="15" t="s">
        <v>89</v>
      </c>
      <c r="P1" s="14"/>
      <c r="Q1" s="14"/>
      <c r="R1" s="14"/>
      <c r="S1" s="16" t="s">
        <v>90</v>
      </c>
      <c r="T1" s="16"/>
      <c r="U1" s="108"/>
      <c r="V1" s="108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07" t="s">
        <v>7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S2" s="180" t="s">
        <v>8</v>
      </c>
      <c r="T2" s="181"/>
      <c r="U2" s="181"/>
      <c r="V2" s="181"/>
      <c r="W2" s="181"/>
      <c r="X2" s="181"/>
      <c r="Y2" s="181"/>
      <c r="Z2" s="181"/>
      <c r="AA2" s="181"/>
      <c r="AB2" s="181"/>
      <c r="AC2" s="181"/>
      <c r="AT2" s="21" t="s">
        <v>85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91</v>
      </c>
    </row>
    <row r="4" spans="1:66" ht="36.950000000000003" customHeight="1">
      <c r="B4" s="25"/>
      <c r="C4" s="184" t="s">
        <v>92</v>
      </c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26"/>
      <c r="T4" s="20" t="s">
        <v>13</v>
      </c>
      <c r="AT4" s="21" t="s">
        <v>6</v>
      </c>
    </row>
    <row r="5" spans="1:66" ht="6.95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18</v>
      </c>
      <c r="E6" s="28"/>
      <c r="F6" s="250" t="str">
        <f>'Rekapitulace stavby'!K6</f>
        <v xml:space="preserve"> Trstěnice - Inženýrské sítě pro rodinné domky - Lokalita Pod Výhonem</v>
      </c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8"/>
      <c r="R6" s="26"/>
    </row>
    <row r="7" spans="1:66" s="1" customFormat="1" ht="32.85" customHeight="1">
      <c r="B7" s="37"/>
      <c r="C7" s="38"/>
      <c r="D7" s="31" t="s">
        <v>93</v>
      </c>
      <c r="E7" s="38"/>
      <c r="F7" s="213" t="s">
        <v>834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38"/>
      <c r="R7" s="39"/>
    </row>
    <row r="8" spans="1:66" s="1" customFormat="1" ht="14.45" customHeight="1">
      <c r="B8" s="37"/>
      <c r="C8" s="38"/>
      <c r="D8" s="32" t="s">
        <v>19</v>
      </c>
      <c r="E8" s="38"/>
      <c r="F8" s="30" t="s">
        <v>5</v>
      </c>
      <c r="G8" s="38"/>
      <c r="H8" s="38"/>
      <c r="I8" s="38"/>
      <c r="J8" s="38"/>
      <c r="K8" s="38"/>
      <c r="L8" s="38"/>
      <c r="M8" s="32" t="s">
        <v>20</v>
      </c>
      <c r="N8" s="38"/>
      <c r="O8" s="30" t="s">
        <v>5</v>
      </c>
      <c r="P8" s="38"/>
      <c r="Q8" s="38"/>
      <c r="R8" s="39"/>
    </row>
    <row r="9" spans="1:66" s="1" customFormat="1" ht="14.45" customHeight="1">
      <c r="B9" s="37"/>
      <c r="C9" s="38"/>
      <c r="D9" s="32" t="s">
        <v>21</v>
      </c>
      <c r="E9" s="38"/>
      <c r="F9" s="30" t="s">
        <v>22</v>
      </c>
      <c r="G9" s="38"/>
      <c r="H9" s="38"/>
      <c r="I9" s="38"/>
      <c r="J9" s="38"/>
      <c r="K9" s="38"/>
      <c r="L9" s="38"/>
      <c r="M9" s="32" t="s">
        <v>23</v>
      </c>
      <c r="N9" s="38"/>
      <c r="O9" s="265"/>
      <c r="P9" s="252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2" t="s">
        <v>24</v>
      </c>
      <c r="E11" s="38"/>
      <c r="F11" s="38"/>
      <c r="G11" s="38"/>
      <c r="H11" s="38"/>
      <c r="I11" s="38"/>
      <c r="J11" s="38"/>
      <c r="K11" s="38"/>
      <c r="L11" s="38"/>
      <c r="M11" s="32" t="s">
        <v>25</v>
      </c>
      <c r="N11" s="38"/>
      <c r="O11" s="211"/>
      <c r="P11" s="211"/>
      <c r="Q11" s="38"/>
      <c r="R11" s="39"/>
    </row>
    <row r="12" spans="1:66" s="1" customFormat="1" ht="18" customHeight="1">
      <c r="B12" s="37"/>
      <c r="C12" s="38"/>
      <c r="D12" s="38"/>
      <c r="E12" s="30" t="str">
        <f>IF('Rekapitulace stavby'!E11="","",'Rekapitulace stavby'!E11)</f>
        <v xml:space="preserve"> </v>
      </c>
      <c r="F12" s="38"/>
      <c r="G12" s="38"/>
      <c r="H12" s="38"/>
      <c r="I12" s="38"/>
      <c r="J12" s="38"/>
      <c r="K12" s="38"/>
      <c r="L12" s="38"/>
      <c r="M12" s="32" t="s">
        <v>26</v>
      </c>
      <c r="N12" s="38"/>
      <c r="O12" s="211"/>
      <c r="P12" s="211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2" t="s">
        <v>27</v>
      </c>
      <c r="E14" s="38"/>
      <c r="F14" s="38"/>
      <c r="G14" s="38"/>
      <c r="H14" s="38"/>
      <c r="I14" s="38"/>
      <c r="J14" s="38"/>
      <c r="K14" s="38"/>
      <c r="L14" s="38"/>
      <c r="M14" s="32" t="s">
        <v>25</v>
      </c>
      <c r="N14" s="38"/>
      <c r="O14" s="266"/>
      <c r="P14" s="211"/>
      <c r="Q14" s="38"/>
      <c r="R14" s="39"/>
    </row>
    <row r="15" spans="1:66" s="1" customFormat="1" ht="18" customHeight="1">
      <c r="B15" s="37"/>
      <c r="C15" s="38"/>
      <c r="D15" s="38"/>
      <c r="E15" s="266"/>
      <c r="F15" s="267"/>
      <c r="G15" s="267"/>
      <c r="H15" s="267"/>
      <c r="I15" s="267"/>
      <c r="J15" s="267"/>
      <c r="K15" s="267"/>
      <c r="L15" s="267"/>
      <c r="M15" s="32" t="s">
        <v>26</v>
      </c>
      <c r="N15" s="38"/>
      <c r="O15" s="266"/>
      <c r="P15" s="211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2" t="s">
        <v>28</v>
      </c>
      <c r="E17" s="38"/>
      <c r="F17" s="38"/>
      <c r="G17" s="38"/>
      <c r="H17" s="38"/>
      <c r="I17" s="38"/>
      <c r="J17" s="38"/>
      <c r="K17" s="38"/>
      <c r="L17" s="38"/>
      <c r="M17" s="32" t="s">
        <v>25</v>
      </c>
      <c r="N17" s="38"/>
      <c r="O17" s="211" t="str">
        <f>IF('Rekapitulace stavby'!AN16="","",'Rekapitulace stavby'!AN16)</f>
        <v/>
      </c>
      <c r="P17" s="211"/>
      <c r="Q17" s="38"/>
      <c r="R17" s="39"/>
    </row>
    <row r="18" spans="2:18" s="1" customFormat="1" ht="18" customHeight="1">
      <c r="B18" s="37"/>
      <c r="C18" s="38"/>
      <c r="D18" s="38"/>
      <c r="E18" s="30" t="str">
        <f>IF('Rekapitulace stavby'!E17="","",'Rekapitulace stavby'!E17)</f>
        <v xml:space="preserve"> </v>
      </c>
      <c r="F18" s="38"/>
      <c r="G18" s="38"/>
      <c r="H18" s="38"/>
      <c r="I18" s="38"/>
      <c r="J18" s="38"/>
      <c r="K18" s="38"/>
      <c r="L18" s="38"/>
      <c r="M18" s="32" t="s">
        <v>26</v>
      </c>
      <c r="N18" s="38"/>
      <c r="O18" s="211" t="str">
        <f>IF('Rekapitulace stavby'!AN17="","",'Rekapitulace stavby'!AN17)</f>
        <v/>
      </c>
      <c r="P18" s="211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2" t="s">
        <v>30</v>
      </c>
      <c r="E20" s="38"/>
      <c r="F20" s="38"/>
      <c r="G20" s="38"/>
      <c r="H20" s="38"/>
      <c r="I20" s="38"/>
      <c r="J20" s="38"/>
      <c r="K20" s="38"/>
      <c r="L20" s="38"/>
      <c r="M20" s="32" t="s">
        <v>25</v>
      </c>
      <c r="N20" s="38"/>
      <c r="O20" s="211" t="str">
        <f>IF('Rekapitulace stavby'!AN19="","",'Rekapitulace stavby'!AN19)</f>
        <v/>
      </c>
      <c r="P20" s="211"/>
      <c r="Q20" s="38"/>
      <c r="R20" s="39"/>
    </row>
    <row r="21" spans="2:18" s="1" customFormat="1" ht="18" customHeight="1">
      <c r="B21" s="37"/>
      <c r="C21" s="38"/>
      <c r="D21" s="38"/>
      <c r="E21" s="30" t="str">
        <f>IF('Rekapitulace stavby'!E20="","",'Rekapitulace stavby'!E20)</f>
        <v xml:space="preserve"> </v>
      </c>
      <c r="F21" s="38"/>
      <c r="G21" s="38"/>
      <c r="H21" s="38"/>
      <c r="I21" s="38"/>
      <c r="J21" s="38"/>
      <c r="K21" s="38"/>
      <c r="L21" s="38"/>
      <c r="M21" s="32" t="s">
        <v>26</v>
      </c>
      <c r="N21" s="38"/>
      <c r="O21" s="211" t="str">
        <f>IF('Rekapitulace stavby'!AN20="","",'Rekapitulace stavby'!AN20)</f>
        <v/>
      </c>
      <c r="P21" s="211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2" t="s">
        <v>31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6.5" customHeight="1">
      <c r="B24" s="37"/>
      <c r="C24" s="38"/>
      <c r="D24" s="38"/>
      <c r="E24" s="216" t="s">
        <v>5</v>
      </c>
      <c r="F24" s="216"/>
      <c r="G24" s="216"/>
      <c r="H24" s="216"/>
      <c r="I24" s="216"/>
      <c r="J24" s="216"/>
      <c r="K24" s="216"/>
      <c r="L24" s="216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09" t="s">
        <v>95</v>
      </c>
      <c r="E27" s="38"/>
      <c r="F27" s="38"/>
      <c r="G27" s="38"/>
      <c r="H27" s="38"/>
      <c r="I27" s="38"/>
      <c r="J27" s="38"/>
      <c r="K27" s="38"/>
      <c r="L27" s="38"/>
      <c r="M27" s="217">
        <f>N88</f>
        <v>0</v>
      </c>
      <c r="N27" s="217"/>
      <c r="O27" s="217"/>
      <c r="P27" s="217"/>
      <c r="Q27" s="38"/>
      <c r="R27" s="39"/>
    </row>
    <row r="28" spans="2:18" s="1" customFormat="1" ht="14.45" customHeight="1">
      <c r="B28" s="37"/>
      <c r="C28" s="38"/>
      <c r="D28" s="36"/>
      <c r="E28" s="38"/>
      <c r="F28" s="38"/>
      <c r="G28" s="38"/>
      <c r="H28" s="38"/>
      <c r="I28" s="38"/>
      <c r="J28" s="38"/>
      <c r="K28" s="38"/>
      <c r="L28" s="38"/>
      <c r="M28" s="217"/>
      <c r="N28" s="217"/>
      <c r="O28" s="217"/>
      <c r="P28" s="217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10" t="s">
        <v>33</v>
      </c>
      <c r="E30" s="38"/>
      <c r="F30" s="38"/>
      <c r="G30" s="38"/>
      <c r="H30" s="38"/>
      <c r="I30" s="38"/>
      <c r="J30" s="38"/>
      <c r="K30" s="38"/>
      <c r="L30" s="38"/>
      <c r="M30" s="264">
        <f>ROUND(M27+M28,2)</f>
        <v>0</v>
      </c>
      <c r="N30" s="249"/>
      <c r="O30" s="249"/>
      <c r="P30" s="249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34</v>
      </c>
      <c r="E32" s="44" t="s">
        <v>35</v>
      </c>
      <c r="F32" s="45">
        <v>0.21</v>
      </c>
      <c r="G32" s="111" t="s">
        <v>36</v>
      </c>
      <c r="H32" s="261">
        <f>(SUM(BE96:BE96)+SUM(BE114:BE137))</f>
        <v>0</v>
      </c>
      <c r="I32" s="249"/>
      <c r="J32" s="249"/>
      <c r="K32" s="38"/>
      <c r="L32" s="38"/>
      <c r="M32" s="261">
        <f>ROUND((SUM(BE96:BE96)+SUM(BE114:BE137)), 2)*F32</f>
        <v>0</v>
      </c>
      <c r="N32" s="249"/>
      <c r="O32" s="249"/>
      <c r="P32" s="249"/>
      <c r="Q32" s="38"/>
      <c r="R32" s="39"/>
    </row>
    <row r="33" spans="2:18" s="1" customFormat="1" ht="14.45" customHeight="1">
      <c r="B33" s="37"/>
      <c r="C33" s="38"/>
      <c r="D33" s="38"/>
      <c r="E33" s="44" t="s">
        <v>37</v>
      </c>
      <c r="F33" s="45">
        <v>0.15</v>
      </c>
      <c r="G33" s="111" t="s">
        <v>36</v>
      </c>
      <c r="H33" s="261">
        <f>(SUM(BF96:BF96)+SUM(BF114:BF137))</f>
        <v>0</v>
      </c>
      <c r="I33" s="249"/>
      <c r="J33" s="249"/>
      <c r="K33" s="38"/>
      <c r="L33" s="38"/>
      <c r="M33" s="261">
        <f>ROUND((SUM(BF96:BF96)+SUM(BF114:BF137)), 2)*F33</f>
        <v>0</v>
      </c>
      <c r="N33" s="249"/>
      <c r="O33" s="249"/>
      <c r="P33" s="249"/>
      <c r="Q33" s="38"/>
      <c r="R33" s="39"/>
    </row>
    <row r="34" spans="2:18" s="1" customFormat="1" ht="14.45" hidden="1" customHeight="1">
      <c r="B34" s="37"/>
      <c r="C34" s="38"/>
      <c r="D34" s="38"/>
      <c r="E34" s="44" t="s">
        <v>38</v>
      </c>
      <c r="F34" s="45">
        <v>0.21</v>
      </c>
      <c r="G34" s="111" t="s">
        <v>36</v>
      </c>
      <c r="H34" s="261">
        <f>(SUM(BG96:BG96)+SUM(BG114:BG137))</f>
        <v>0</v>
      </c>
      <c r="I34" s="249"/>
      <c r="J34" s="249"/>
      <c r="K34" s="38"/>
      <c r="L34" s="38"/>
      <c r="M34" s="261">
        <v>0</v>
      </c>
      <c r="N34" s="249"/>
      <c r="O34" s="249"/>
      <c r="P34" s="249"/>
      <c r="Q34" s="38"/>
      <c r="R34" s="39"/>
    </row>
    <row r="35" spans="2:18" s="1" customFormat="1" ht="14.45" hidden="1" customHeight="1">
      <c r="B35" s="37"/>
      <c r="C35" s="38"/>
      <c r="D35" s="38"/>
      <c r="E35" s="44" t="s">
        <v>39</v>
      </c>
      <c r="F35" s="45">
        <v>0.15</v>
      </c>
      <c r="G35" s="111" t="s">
        <v>36</v>
      </c>
      <c r="H35" s="261">
        <f>(SUM(BH96:BH96)+SUM(BH114:BH137))</f>
        <v>0</v>
      </c>
      <c r="I35" s="249"/>
      <c r="J35" s="249"/>
      <c r="K35" s="38"/>
      <c r="L35" s="38"/>
      <c r="M35" s="261">
        <v>0</v>
      </c>
      <c r="N35" s="249"/>
      <c r="O35" s="249"/>
      <c r="P35" s="249"/>
      <c r="Q35" s="38"/>
      <c r="R35" s="39"/>
    </row>
    <row r="36" spans="2:18" s="1" customFormat="1" ht="14.45" hidden="1" customHeight="1">
      <c r="B36" s="37"/>
      <c r="C36" s="38"/>
      <c r="D36" s="38"/>
      <c r="E36" s="44" t="s">
        <v>40</v>
      </c>
      <c r="F36" s="45">
        <v>0</v>
      </c>
      <c r="G36" s="111" t="s">
        <v>36</v>
      </c>
      <c r="H36" s="261">
        <f>(SUM(BI96:BI96)+SUM(BI114:BI137))</f>
        <v>0</v>
      </c>
      <c r="I36" s="249"/>
      <c r="J36" s="249"/>
      <c r="K36" s="38"/>
      <c r="L36" s="38"/>
      <c r="M36" s="261">
        <v>0</v>
      </c>
      <c r="N36" s="249"/>
      <c r="O36" s="249"/>
      <c r="P36" s="249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07"/>
      <c r="D38" s="112" t="s">
        <v>41</v>
      </c>
      <c r="E38" s="77"/>
      <c r="F38" s="77"/>
      <c r="G38" s="113" t="s">
        <v>42</v>
      </c>
      <c r="H38" s="114" t="s">
        <v>43</v>
      </c>
      <c r="I38" s="77"/>
      <c r="J38" s="77"/>
      <c r="K38" s="77"/>
      <c r="L38" s="262">
        <f>SUM(M30:M36)</f>
        <v>0</v>
      </c>
      <c r="M38" s="262"/>
      <c r="N38" s="262"/>
      <c r="O38" s="262"/>
      <c r="P38" s="263"/>
      <c r="Q38" s="107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5">
      <c r="B50" s="37"/>
      <c r="C50" s="38"/>
      <c r="D50" s="52" t="s">
        <v>44</v>
      </c>
      <c r="E50" s="53"/>
      <c r="F50" s="53"/>
      <c r="G50" s="53"/>
      <c r="H50" s="54"/>
      <c r="I50" s="38"/>
      <c r="J50" s="52" t="s">
        <v>45</v>
      </c>
      <c r="K50" s="53"/>
      <c r="L50" s="53"/>
      <c r="M50" s="53"/>
      <c r="N50" s="53"/>
      <c r="O50" s="53"/>
      <c r="P50" s="54"/>
      <c r="Q50" s="38"/>
      <c r="R50" s="39"/>
    </row>
    <row r="51" spans="2:18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 ht="15">
      <c r="B59" s="37"/>
      <c r="C59" s="38"/>
      <c r="D59" s="57" t="s">
        <v>46</v>
      </c>
      <c r="E59" s="58"/>
      <c r="F59" s="58"/>
      <c r="G59" s="59" t="s">
        <v>47</v>
      </c>
      <c r="H59" s="60"/>
      <c r="I59" s="38"/>
      <c r="J59" s="57" t="s">
        <v>46</v>
      </c>
      <c r="K59" s="58"/>
      <c r="L59" s="58"/>
      <c r="M59" s="58"/>
      <c r="N59" s="59" t="s">
        <v>47</v>
      </c>
      <c r="O59" s="58"/>
      <c r="P59" s="60"/>
      <c r="Q59" s="38"/>
      <c r="R59" s="39"/>
    </row>
    <row r="60" spans="2:18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5">
      <c r="B61" s="37"/>
      <c r="C61" s="38"/>
      <c r="D61" s="52" t="s">
        <v>48</v>
      </c>
      <c r="E61" s="53"/>
      <c r="F61" s="53"/>
      <c r="G61" s="53"/>
      <c r="H61" s="54"/>
      <c r="I61" s="38"/>
      <c r="J61" s="52" t="s">
        <v>49</v>
      </c>
      <c r="K61" s="53"/>
      <c r="L61" s="53"/>
      <c r="M61" s="53"/>
      <c r="N61" s="53"/>
      <c r="O61" s="53"/>
      <c r="P61" s="54"/>
      <c r="Q61" s="38"/>
      <c r="R61" s="39"/>
    </row>
    <row r="62" spans="2:18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18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18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18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18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18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18" s="1" customFormat="1" ht="15">
      <c r="B70" s="37"/>
      <c r="C70" s="38"/>
      <c r="D70" s="57" t="s">
        <v>46</v>
      </c>
      <c r="E70" s="58"/>
      <c r="F70" s="58"/>
      <c r="G70" s="59" t="s">
        <v>47</v>
      </c>
      <c r="H70" s="60"/>
      <c r="I70" s="38"/>
      <c r="J70" s="57" t="s">
        <v>46</v>
      </c>
      <c r="K70" s="58"/>
      <c r="L70" s="58"/>
      <c r="M70" s="58"/>
      <c r="N70" s="59" t="s">
        <v>47</v>
      </c>
      <c r="O70" s="58"/>
      <c r="P70" s="60"/>
      <c r="Q70" s="38"/>
      <c r="R70" s="39"/>
    </row>
    <row r="71" spans="2:18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18" s="1" customFormat="1" ht="6.95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6"/>
    </row>
    <row r="76" spans="2:18" s="1" customFormat="1" ht="36.950000000000003" customHeight="1">
      <c r="B76" s="37"/>
      <c r="C76" s="184" t="s">
        <v>96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39"/>
    </row>
    <row r="77" spans="2:18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</row>
    <row r="78" spans="2:18" s="1" customFormat="1" ht="30" customHeight="1">
      <c r="B78" s="37"/>
      <c r="C78" s="32" t="s">
        <v>18</v>
      </c>
      <c r="D78" s="38"/>
      <c r="E78" s="38"/>
      <c r="F78" s="250" t="str">
        <f>F6</f>
        <v xml:space="preserve"> Trstěnice - Inženýrské sítě pro rodinné domky - Lokalita Pod Výhonem</v>
      </c>
      <c r="G78" s="251"/>
      <c r="H78" s="251"/>
      <c r="I78" s="251"/>
      <c r="J78" s="251"/>
      <c r="K78" s="251"/>
      <c r="L78" s="251"/>
      <c r="M78" s="251"/>
      <c r="N78" s="251"/>
      <c r="O78" s="251"/>
      <c r="P78" s="251"/>
      <c r="Q78" s="38"/>
      <c r="R78" s="39"/>
    </row>
    <row r="79" spans="2:18" s="1" customFormat="1" ht="36.950000000000003" customHeight="1">
      <c r="B79" s="37"/>
      <c r="C79" s="71" t="s">
        <v>93</v>
      </c>
      <c r="D79" s="38"/>
      <c r="E79" s="38"/>
      <c r="F79" s="186" t="str">
        <f>F7</f>
        <v>VRN - Vedlejší rozpočtové náklady</v>
      </c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38"/>
      <c r="R79" s="39"/>
    </row>
    <row r="80" spans="2:18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</row>
    <row r="81" spans="2:47" s="1" customFormat="1" ht="18" customHeight="1">
      <c r="B81" s="37"/>
      <c r="C81" s="32" t="s">
        <v>21</v>
      </c>
      <c r="D81" s="38"/>
      <c r="E81" s="38"/>
      <c r="F81" s="30" t="str">
        <f>F9</f>
        <v xml:space="preserve"> </v>
      </c>
      <c r="G81" s="38"/>
      <c r="H81" s="38"/>
      <c r="I81" s="38"/>
      <c r="J81" s="38"/>
      <c r="K81" s="32" t="s">
        <v>23</v>
      </c>
      <c r="L81" s="38"/>
      <c r="M81" s="252" t="str">
        <f>IF(O9="","",O9)</f>
        <v/>
      </c>
      <c r="N81" s="252"/>
      <c r="O81" s="252"/>
      <c r="P81" s="252"/>
      <c r="Q81" s="38"/>
      <c r="R81" s="39"/>
    </row>
    <row r="82" spans="2:47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</row>
    <row r="83" spans="2:47" s="1" customFormat="1" ht="15">
      <c r="B83" s="37"/>
      <c r="C83" s="32" t="s">
        <v>24</v>
      </c>
      <c r="D83" s="38"/>
      <c r="E83" s="38"/>
      <c r="F83" s="30" t="str">
        <f>E12</f>
        <v xml:space="preserve"> </v>
      </c>
      <c r="G83" s="38"/>
      <c r="H83" s="38"/>
      <c r="I83" s="38"/>
      <c r="J83" s="38"/>
      <c r="K83" s="32" t="s">
        <v>28</v>
      </c>
      <c r="L83" s="38"/>
      <c r="M83" s="211" t="str">
        <f>E18</f>
        <v xml:space="preserve"> </v>
      </c>
      <c r="N83" s="211"/>
      <c r="O83" s="211"/>
      <c r="P83" s="211"/>
      <c r="Q83" s="211"/>
      <c r="R83" s="39"/>
    </row>
    <row r="84" spans="2:47" s="1" customFormat="1" ht="14.45" customHeight="1">
      <c r="B84" s="37"/>
      <c r="C84" s="32" t="s">
        <v>27</v>
      </c>
      <c r="D84" s="38"/>
      <c r="E84" s="38"/>
      <c r="F84" s="30" t="str">
        <f>IF(E15="","",E15)</f>
        <v/>
      </c>
      <c r="G84" s="38"/>
      <c r="H84" s="38"/>
      <c r="I84" s="38"/>
      <c r="J84" s="38"/>
      <c r="K84" s="32" t="s">
        <v>30</v>
      </c>
      <c r="L84" s="38"/>
      <c r="M84" s="211" t="str">
        <f>E21</f>
        <v xml:space="preserve"> </v>
      </c>
      <c r="N84" s="211"/>
      <c r="O84" s="211"/>
      <c r="P84" s="211"/>
      <c r="Q84" s="211"/>
      <c r="R84" s="39"/>
    </row>
    <row r="85" spans="2:47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</row>
    <row r="86" spans="2:47" s="1" customFormat="1" ht="29.25" customHeight="1">
      <c r="B86" s="37"/>
      <c r="C86" s="258" t="s">
        <v>97</v>
      </c>
      <c r="D86" s="259"/>
      <c r="E86" s="259"/>
      <c r="F86" s="259"/>
      <c r="G86" s="259"/>
      <c r="H86" s="107"/>
      <c r="I86" s="107"/>
      <c r="J86" s="107"/>
      <c r="K86" s="107"/>
      <c r="L86" s="107"/>
      <c r="M86" s="107"/>
      <c r="N86" s="258" t="s">
        <v>98</v>
      </c>
      <c r="O86" s="259"/>
      <c r="P86" s="259"/>
      <c r="Q86" s="259"/>
      <c r="R86" s="39"/>
    </row>
    <row r="87" spans="2:47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</row>
    <row r="88" spans="2:47" s="1" customFormat="1" ht="29.25" customHeight="1">
      <c r="B88" s="37"/>
      <c r="C88" s="115" t="s">
        <v>99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06">
        <f>N114</f>
        <v>0</v>
      </c>
      <c r="O88" s="260"/>
      <c r="P88" s="260"/>
      <c r="Q88" s="260"/>
      <c r="R88" s="39"/>
      <c r="AU88" s="21" t="s">
        <v>100</v>
      </c>
    </row>
    <row r="89" spans="2:47" s="6" customFormat="1" ht="24.95" customHeight="1">
      <c r="B89" s="116"/>
      <c r="C89" s="117"/>
      <c r="D89" s="118" t="s">
        <v>834</v>
      </c>
      <c r="E89" s="117"/>
      <c r="F89" s="117"/>
      <c r="G89" s="117"/>
      <c r="H89" s="117"/>
      <c r="I89" s="117"/>
      <c r="J89" s="117"/>
      <c r="K89" s="117"/>
      <c r="L89" s="117"/>
      <c r="M89" s="117"/>
      <c r="N89" s="229">
        <f>N115</f>
        <v>0</v>
      </c>
      <c r="O89" s="255"/>
      <c r="P89" s="255"/>
      <c r="Q89" s="255"/>
      <c r="R89" s="119"/>
    </row>
    <row r="90" spans="2:47" s="7" customFormat="1" ht="19.899999999999999" customHeight="1">
      <c r="B90" s="120"/>
      <c r="C90" s="121"/>
      <c r="D90" s="104" t="s">
        <v>835</v>
      </c>
      <c r="E90" s="121"/>
      <c r="F90" s="121"/>
      <c r="G90" s="121"/>
      <c r="H90" s="121"/>
      <c r="I90" s="121"/>
      <c r="J90" s="121"/>
      <c r="K90" s="121"/>
      <c r="L90" s="121"/>
      <c r="M90" s="121"/>
      <c r="N90" s="256">
        <f>N116</f>
        <v>0</v>
      </c>
      <c r="O90" s="257"/>
      <c r="P90" s="257"/>
      <c r="Q90" s="257"/>
      <c r="R90" s="122"/>
    </row>
    <row r="91" spans="2:47" s="7" customFormat="1" ht="19.899999999999999" customHeight="1">
      <c r="B91" s="120"/>
      <c r="C91" s="121"/>
      <c r="D91" s="104" t="s">
        <v>836</v>
      </c>
      <c r="E91" s="121"/>
      <c r="F91" s="121"/>
      <c r="G91" s="121"/>
      <c r="H91" s="121"/>
      <c r="I91" s="121"/>
      <c r="J91" s="121"/>
      <c r="K91" s="121"/>
      <c r="L91" s="121"/>
      <c r="M91" s="121"/>
      <c r="N91" s="256">
        <f>N123</f>
        <v>0</v>
      </c>
      <c r="O91" s="257"/>
      <c r="P91" s="257"/>
      <c r="Q91" s="257"/>
      <c r="R91" s="122"/>
    </row>
    <row r="92" spans="2:47" s="7" customFormat="1" ht="19.899999999999999" customHeight="1">
      <c r="B92" s="120"/>
      <c r="C92" s="121"/>
      <c r="D92" s="104" t="s">
        <v>837</v>
      </c>
      <c r="E92" s="121"/>
      <c r="F92" s="121"/>
      <c r="G92" s="121"/>
      <c r="H92" s="121"/>
      <c r="I92" s="121"/>
      <c r="J92" s="121"/>
      <c r="K92" s="121"/>
      <c r="L92" s="121"/>
      <c r="M92" s="121"/>
      <c r="N92" s="256">
        <f>N125</f>
        <v>0</v>
      </c>
      <c r="O92" s="257"/>
      <c r="P92" s="257"/>
      <c r="Q92" s="257"/>
      <c r="R92" s="122"/>
    </row>
    <row r="93" spans="2:47" s="7" customFormat="1" ht="19.899999999999999" customHeight="1">
      <c r="B93" s="120"/>
      <c r="C93" s="121"/>
      <c r="D93" s="104" t="s">
        <v>838</v>
      </c>
      <c r="E93" s="121"/>
      <c r="F93" s="121"/>
      <c r="G93" s="121"/>
      <c r="H93" s="121"/>
      <c r="I93" s="121"/>
      <c r="J93" s="121"/>
      <c r="K93" s="121"/>
      <c r="L93" s="121"/>
      <c r="M93" s="121"/>
      <c r="N93" s="256">
        <f>N130</f>
        <v>0</v>
      </c>
      <c r="O93" s="257"/>
      <c r="P93" s="257"/>
      <c r="Q93" s="257"/>
      <c r="R93" s="122"/>
    </row>
    <row r="94" spans="2:47" s="7" customFormat="1" ht="19.899999999999999" customHeight="1">
      <c r="B94" s="120"/>
      <c r="C94" s="121"/>
      <c r="D94" s="104" t="s">
        <v>839</v>
      </c>
      <c r="E94" s="121"/>
      <c r="F94" s="121"/>
      <c r="G94" s="121"/>
      <c r="H94" s="121"/>
      <c r="I94" s="121"/>
      <c r="J94" s="121"/>
      <c r="K94" s="121"/>
      <c r="L94" s="121"/>
      <c r="M94" s="121"/>
      <c r="N94" s="256">
        <f>N132</f>
        <v>0</v>
      </c>
      <c r="O94" s="257"/>
      <c r="P94" s="257"/>
      <c r="Q94" s="257"/>
      <c r="R94" s="122"/>
    </row>
    <row r="95" spans="2:47" s="1" customFormat="1" ht="21.75" customHeight="1"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9"/>
    </row>
    <row r="96" spans="2:47" s="1" customFormat="1"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9"/>
    </row>
    <row r="97" spans="2:18" s="1" customFormat="1" ht="29.25" customHeight="1">
      <c r="B97" s="37"/>
      <c r="C97" s="106" t="s">
        <v>888</v>
      </c>
      <c r="D97" s="107"/>
      <c r="E97" s="107"/>
      <c r="F97" s="107"/>
      <c r="G97" s="107"/>
      <c r="H97" s="107"/>
      <c r="I97" s="107"/>
      <c r="J97" s="107"/>
      <c r="K97" s="107"/>
      <c r="L97" s="179">
        <f>ROUND(SUM(N88),2)</f>
        <v>0</v>
      </c>
      <c r="M97" s="179"/>
      <c r="N97" s="179"/>
      <c r="O97" s="179"/>
      <c r="P97" s="179"/>
      <c r="Q97" s="179"/>
      <c r="R97" s="39"/>
    </row>
    <row r="98" spans="2:18" s="1" customFormat="1" ht="6.95" customHeight="1">
      <c r="B98" s="61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3"/>
    </row>
    <row r="102" spans="2:18" s="1" customFormat="1" ht="6.95" customHeight="1">
      <c r="B102" s="64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6"/>
    </row>
    <row r="103" spans="2:18" s="1" customFormat="1" ht="36.950000000000003" customHeight="1">
      <c r="B103" s="37"/>
      <c r="C103" s="184" t="s">
        <v>110</v>
      </c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  <c r="R103" s="39"/>
    </row>
    <row r="104" spans="2:18" s="1" customFormat="1" ht="6.95" customHeight="1"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9"/>
    </row>
    <row r="105" spans="2:18" s="1" customFormat="1" ht="30" customHeight="1">
      <c r="B105" s="37"/>
      <c r="C105" s="32" t="s">
        <v>18</v>
      </c>
      <c r="D105" s="38"/>
      <c r="E105" s="38"/>
      <c r="F105" s="250" t="str">
        <f>F6</f>
        <v xml:space="preserve"> Trstěnice - Inženýrské sítě pro rodinné domky - Lokalita Pod Výhonem</v>
      </c>
      <c r="G105" s="251"/>
      <c r="H105" s="251"/>
      <c r="I105" s="251"/>
      <c r="J105" s="251"/>
      <c r="K105" s="251"/>
      <c r="L105" s="251"/>
      <c r="M105" s="251"/>
      <c r="N105" s="251"/>
      <c r="O105" s="251"/>
      <c r="P105" s="251"/>
      <c r="Q105" s="38"/>
      <c r="R105" s="39"/>
    </row>
    <row r="106" spans="2:18" s="1" customFormat="1" ht="36.950000000000003" customHeight="1">
      <c r="B106" s="37"/>
      <c r="C106" s="71" t="s">
        <v>93</v>
      </c>
      <c r="D106" s="38"/>
      <c r="E106" s="38"/>
      <c r="F106" s="186" t="str">
        <f>F7</f>
        <v>VRN - Vedlejší rozpočtové náklady</v>
      </c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38"/>
      <c r="R106" s="39"/>
    </row>
    <row r="107" spans="2:18" s="1" customFormat="1" ht="6.95" customHeight="1"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9"/>
    </row>
    <row r="108" spans="2:18" s="1" customFormat="1" ht="18" customHeight="1">
      <c r="B108" s="37"/>
      <c r="C108" s="32" t="s">
        <v>21</v>
      </c>
      <c r="D108" s="38"/>
      <c r="E108" s="38"/>
      <c r="F108" s="30" t="str">
        <f>F9</f>
        <v xml:space="preserve"> </v>
      </c>
      <c r="G108" s="38"/>
      <c r="H108" s="38"/>
      <c r="I108" s="38"/>
      <c r="J108" s="38"/>
      <c r="K108" s="32" t="s">
        <v>23</v>
      </c>
      <c r="L108" s="38"/>
      <c r="M108" s="252" t="str">
        <f>IF(O9="","",O9)</f>
        <v/>
      </c>
      <c r="N108" s="252"/>
      <c r="O108" s="252"/>
      <c r="P108" s="252"/>
      <c r="Q108" s="38"/>
      <c r="R108" s="39"/>
    </row>
    <row r="109" spans="2:18" s="1" customFormat="1" ht="6.95" customHeight="1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9"/>
    </row>
    <row r="110" spans="2:18" s="1" customFormat="1" ht="15">
      <c r="B110" s="37"/>
      <c r="C110" s="32" t="s">
        <v>24</v>
      </c>
      <c r="D110" s="38"/>
      <c r="E110" s="38"/>
      <c r="F110" s="30" t="str">
        <f>E12</f>
        <v xml:space="preserve"> </v>
      </c>
      <c r="G110" s="38"/>
      <c r="H110" s="38"/>
      <c r="I110" s="38"/>
      <c r="J110" s="38"/>
      <c r="K110" s="32" t="s">
        <v>28</v>
      </c>
      <c r="L110" s="38"/>
      <c r="M110" s="211" t="str">
        <f>E18</f>
        <v xml:space="preserve"> </v>
      </c>
      <c r="N110" s="211"/>
      <c r="O110" s="211"/>
      <c r="P110" s="211"/>
      <c r="Q110" s="211"/>
      <c r="R110" s="39"/>
    </row>
    <row r="111" spans="2:18" s="1" customFormat="1" ht="14.45" customHeight="1">
      <c r="B111" s="37"/>
      <c r="C111" s="32" t="s">
        <v>27</v>
      </c>
      <c r="D111" s="38"/>
      <c r="E111" s="38"/>
      <c r="F111" s="30" t="str">
        <f>IF(E15="","",E15)</f>
        <v/>
      </c>
      <c r="G111" s="38"/>
      <c r="H111" s="38"/>
      <c r="I111" s="38"/>
      <c r="J111" s="38"/>
      <c r="K111" s="32" t="s">
        <v>30</v>
      </c>
      <c r="L111" s="38"/>
      <c r="M111" s="211" t="str">
        <f>E21</f>
        <v xml:space="preserve"> </v>
      </c>
      <c r="N111" s="211"/>
      <c r="O111" s="211"/>
      <c r="P111" s="211"/>
      <c r="Q111" s="211"/>
      <c r="R111" s="39"/>
    </row>
    <row r="112" spans="2:18" s="1" customFormat="1" ht="10.35" customHeight="1"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9"/>
    </row>
    <row r="113" spans="2:65" s="8" customFormat="1" ht="29.25" customHeight="1">
      <c r="B113" s="125"/>
      <c r="C113" s="126" t="s">
        <v>111</v>
      </c>
      <c r="D113" s="127" t="s">
        <v>112</v>
      </c>
      <c r="E113" s="127" t="s">
        <v>52</v>
      </c>
      <c r="F113" s="253" t="s">
        <v>113</v>
      </c>
      <c r="G113" s="253"/>
      <c r="H113" s="253"/>
      <c r="I113" s="253"/>
      <c r="J113" s="127" t="s">
        <v>114</v>
      </c>
      <c r="K113" s="127" t="s">
        <v>115</v>
      </c>
      <c r="L113" s="253" t="s">
        <v>116</v>
      </c>
      <c r="M113" s="253"/>
      <c r="N113" s="253" t="s">
        <v>98</v>
      </c>
      <c r="O113" s="253"/>
      <c r="P113" s="253"/>
      <c r="Q113" s="254"/>
      <c r="R113" s="128"/>
      <c r="T113" s="78" t="s">
        <v>117</v>
      </c>
      <c r="U113" s="79" t="s">
        <v>34</v>
      </c>
      <c r="V113" s="79" t="s">
        <v>118</v>
      </c>
      <c r="W113" s="79" t="s">
        <v>119</v>
      </c>
      <c r="X113" s="79" t="s">
        <v>120</v>
      </c>
      <c r="Y113" s="79" t="s">
        <v>121</v>
      </c>
      <c r="Z113" s="79" t="s">
        <v>122</v>
      </c>
      <c r="AA113" s="80" t="s">
        <v>123</v>
      </c>
    </row>
    <row r="114" spans="2:65" s="1" customFormat="1" ht="29.25" customHeight="1">
      <c r="B114" s="37"/>
      <c r="C114" s="82" t="s">
        <v>95</v>
      </c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226">
        <f>BK114</f>
        <v>0</v>
      </c>
      <c r="O114" s="227"/>
      <c r="P114" s="227"/>
      <c r="Q114" s="227"/>
      <c r="R114" s="39"/>
      <c r="T114" s="81"/>
      <c r="U114" s="53"/>
      <c r="V114" s="53"/>
      <c r="W114" s="129">
        <f>W115+W138</f>
        <v>0</v>
      </c>
      <c r="X114" s="53"/>
      <c r="Y114" s="129">
        <f>Y115+Y138</f>
        <v>0</v>
      </c>
      <c r="Z114" s="53"/>
      <c r="AA114" s="130">
        <f>AA115+AA138</f>
        <v>0</v>
      </c>
      <c r="AT114" s="21" t="s">
        <v>69</v>
      </c>
      <c r="AU114" s="21" t="s">
        <v>100</v>
      </c>
      <c r="BK114" s="131">
        <f>BK115+BK138</f>
        <v>0</v>
      </c>
    </row>
    <row r="115" spans="2:65" s="9" customFormat="1" ht="37.35" customHeight="1">
      <c r="B115" s="132"/>
      <c r="C115" s="133"/>
      <c r="D115" s="134" t="s">
        <v>834</v>
      </c>
      <c r="E115" s="134"/>
      <c r="F115" s="134"/>
      <c r="G115" s="134"/>
      <c r="H115" s="134"/>
      <c r="I115" s="134"/>
      <c r="J115" s="134"/>
      <c r="K115" s="134"/>
      <c r="L115" s="134"/>
      <c r="M115" s="134"/>
      <c r="N115" s="228">
        <f>BK115</f>
        <v>0</v>
      </c>
      <c r="O115" s="229"/>
      <c r="P115" s="229"/>
      <c r="Q115" s="229"/>
      <c r="R115" s="135"/>
      <c r="T115" s="136"/>
      <c r="U115" s="133"/>
      <c r="V115" s="133"/>
      <c r="W115" s="137">
        <f>W116+W123+W125+W130+W132</f>
        <v>0</v>
      </c>
      <c r="X115" s="133"/>
      <c r="Y115" s="137">
        <f>Y116+Y123+Y125+Y130+Y132</f>
        <v>0</v>
      </c>
      <c r="Z115" s="133"/>
      <c r="AA115" s="138">
        <f>AA116+AA123+AA125+AA130+AA132</f>
        <v>0</v>
      </c>
      <c r="AR115" s="139" t="s">
        <v>144</v>
      </c>
      <c r="AT115" s="140" t="s">
        <v>69</v>
      </c>
      <c r="AU115" s="140" t="s">
        <v>70</v>
      </c>
      <c r="AY115" s="139" t="s">
        <v>124</v>
      </c>
      <c r="BK115" s="141">
        <f>BK116+BK123+BK125+BK130+BK132</f>
        <v>0</v>
      </c>
    </row>
    <row r="116" spans="2:65" s="9" customFormat="1" ht="19.899999999999999" customHeight="1">
      <c r="B116" s="132"/>
      <c r="C116" s="133"/>
      <c r="D116" s="142" t="s">
        <v>835</v>
      </c>
      <c r="E116" s="142"/>
      <c r="F116" s="142"/>
      <c r="G116" s="142"/>
      <c r="H116" s="142"/>
      <c r="I116" s="142"/>
      <c r="J116" s="142"/>
      <c r="K116" s="142"/>
      <c r="L116" s="142"/>
      <c r="M116" s="142"/>
      <c r="N116" s="230">
        <f>BK116</f>
        <v>0</v>
      </c>
      <c r="O116" s="231"/>
      <c r="P116" s="231"/>
      <c r="Q116" s="231"/>
      <c r="R116" s="135"/>
      <c r="T116" s="136"/>
      <c r="U116" s="133"/>
      <c r="V116" s="133"/>
      <c r="W116" s="137">
        <f>SUM(W117:W122)</f>
        <v>0</v>
      </c>
      <c r="X116" s="133"/>
      <c r="Y116" s="137">
        <f>SUM(Y117:Y122)</f>
        <v>0</v>
      </c>
      <c r="Z116" s="133"/>
      <c r="AA116" s="138">
        <f>SUM(AA117:AA122)</f>
        <v>0</v>
      </c>
      <c r="AR116" s="139" t="s">
        <v>144</v>
      </c>
      <c r="AT116" s="140" t="s">
        <v>69</v>
      </c>
      <c r="AU116" s="140" t="s">
        <v>78</v>
      </c>
      <c r="AY116" s="139" t="s">
        <v>124</v>
      </c>
      <c r="BK116" s="141">
        <f>SUM(BK117:BK122)</f>
        <v>0</v>
      </c>
    </row>
    <row r="117" spans="2:65" s="1" customFormat="1" ht="16.5" customHeight="1">
      <c r="B117" s="123"/>
      <c r="C117" s="143" t="s">
        <v>78</v>
      </c>
      <c r="D117" s="143" t="s">
        <v>125</v>
      </c>
      <c r="E117" s="144" t="s">
        <v>840</v>
      </c>
      <c r="F117" s="223" t="s">
        <v>841</v>
      </c>
      <c r="G117" s="223"/>
      <c r="H117" s="223"/>
      <c r="I117" s="223"/>
      <c r="J117" s="145" t="s">
        <v>842</v>
      </c>
      <c r="K117" s="146">
        <v>1</v>
      </c>
      <c r="L117" s="224">
        <v>0</v>
      </c>
      <c r="M117" s="224"/>
      <c r="N117" s="225">
        <f t="shared" ref="N117:N122" si="0">ROUND(L117*K117,2)</f>
        <v>0</v>
      </c>
      <c r="O117" s="225"/>
      <c r="P117" s="225"/>
      <c r="Q117" s="225"/>
      <c r="R117" s="124"/>
      <c r="T117" s="147" t="s">
        <v>5</v>
      </c>
      <c r="U117" s="46" t="s">
        <v>35</v>
      </c>
      <c r="V117" s="38"/>
      <c r="W117" s="148">
        <f t="shared" ref="W117:W122" si="1">V117*K117</f>
        <v>0</v>
      </c>
      <c r="X117" s="148">
        <v>0</v>
      </c>
      <c r="Y117" s="148">
        <f t="shared" ref="Y117:Y122" si="2">X117*K117</f>
        <v>0</v>
      </c>
      <c r="Z117" s="148">
        <v>0</v>
      </c>
      <c r="AA117" s="149">
        <f t="shared" ref="AA117:AA122" si="3">Z117*K117</f>
        <v>0</v>
      </c>
      <c r="AR117" s="21" t="s">
        <v>843</v>
      </c>
      <c r="AT117" s="21" t="s">
        <v>125</v>
      </c>
      <c r="AU117" s="21" t="s">
        <v>91</v>
      </c>
      <c r="AY117" s="21" t="s">
        <v>124</v>
      </c>
      <c r="BE117" s="105">
        <f t="shared" ref="BE117:BE122" si="4">IF(U117="základní",N117,0)</f>
        <v>0</v>
      </c>
      <c r="BF117" s="105">
        <f t="shared" ref="BF117:BF122" si="5">IF(U117="snížená",N117,0)</f>
        <v>0</v>
      </c>
      <c r="BG117" s="105">
        <f t="shared" ref="BG117:BG122" si="6">IF(U117="zákl. přenesená",N117,0)</f>
        <v>0</v>
      </c>
      <c r="BH117" s="105">
        <f t="shared" ref="BH117:BH122" si="7">IF(U117="sníž. přenesená",N117,0)</f>
        <v>0</v>
      </c>
      <c r="BI117" s="105">
        <f t="shared" ref="BI117:BI122" si="8">IF(U117="nulová",N117,0)</f>
        <v>0</v>
      </c>
      <c r="BJ117" s="21" t="s">
        <v>78</v>
      </c>
      <c r="BK117" s="105">
        <f t="shared" ref="BK117:BK122" si="9">ROUND(L117*K117,2)</f>
        <v>0</v>
      </c>
      <c r="BL117" s="21" t="s">
        <v>843</v>
      </c>
      <c r="BM117" s="21" t="s">
        <v>844</v>
      </c>
    </row>
    <row r="118" spans="2:65" s="1" customFormat="1" ht="16.5" customHeight="1">
      <c r="B118" s="123"/>
      <c r="C118" s="143" t="s">
        <v>91</v>
      </c>
      <c r="D118" s="143" t="s">
        <v>125</v>
      </c>
      <c r="E118" s="144" t="s">
        <v>845</v>
      </c>
      <c r="F118" s="223" t="s">
        <v>846</v>
      </c>
      <c r="G118" s="223"/>
      <c r="H118" s="223"/>
      <c r="I118" s="223"/>
      <c r="J118" s="145" t="s">
        <v>842</v>
      </c>
      <c r="K118" s="146">
        <v>1</v>
      </c>
      <c r="L118" s="224">
        <v>0</v>
      </c>
      <c r="M118" s="224"/>
      <c r="N118" s="225">
        <f t="shared" si="0"/>
        <v>0</v>
      </c>
      <c r="O118" s="225"/>
      <c r="P118" s="225"/>
      <c r="Q118" s="225"/>
      <c r="R118" s="124"/>
      <c r="T118" s="147" t="s">
        <v>5</v>
      </c>
      <c r="U118" s="46" t="s">
        <v>35</v>
      </c>
      <c r="V118" s="38"/>
      <c r="W118" s="148">
        <f t="shared" si="1"/>
        <v>0</v>
      </c>
      <c r="X118" s="148">
        <v>0</v>
      </c>
      <c r="Y118" s="148">
        <f t="shared" si="2"/>
        <v>0</v>
      </c>
      <c r="Z118" s="148">
        <v>0</v>
      </c>
      <c r="AA118" s="149">
        <f t="shared" si="3"/>
        <v>0</v>
      </c>
      <c r="AR118" s="21" t="s">
        <v>843</v>
      </c>
      <c r="AT118" s="21" t="s">
        <v>125</v>
      </c>
      <c r="AU118" s="21" t="s">
        <v>91</v>
      </c>
      <c r="AY118" s="21" t="s">
        <v>124</v>
      </c>
      <c r="BE118" s="105">
        <f t="shared" si="4"/>
        <v>0</v>
      </c>
      <c r="BF118" s="105">
        <f t="shared" si="5"/>
        <v>0</v>
      </c>
      <c r="BG118" s="105">
        <f t="shared" si="6"/>
        <v>0</v>
      </c>
      <c r="BH118" s="105">
        <f t="shared" si="7"/>
        <v>0</v>
      </c>
      <c r="BI118" s="105">
        <f t="shared" si="8"/>
        <v>0</v>
      </c>
      <c r="BJ118" s="21" t="s">
        <v>78</v>
      </c>
      <c r="BK118" s="105">
        <f t="shared" si="9"/>
        <v>0</v>
      </c>
      <c r="BL118" s="21" t="s">
        <v>843</v>
      </c>
      <c r="BM118" s="21" t="s">
        <v>847</v>
      </c>
    </row>
    <row r="119" spans="2:65" s="1" customFormat="1" ht="16.5" customHeight="1">
      <c r="B119" s="123"/>
      <c r="C119" s="143" t="s">
        <v>136</v>
      </c>
      <c r="D119" s="143" t="s">
        <v>125</v>
      </c>
      <c r="E119" s="144" t="s">
        <v>848</v>
      </c>
      <c r="F119" s="223" t="s">
        <v>849</v>
      </c>
      <c r="G119" s="223"/>
      <c r="H119" s="223"/>
      <c r="I119" s="223"/>
      <c r="J119" s="145" t="s">
        <v>842</v>
      </c>
      <c r="K119" s="146">
        <v>1</v>
      </c>
      <c r="L119" s="224">
        <v>0</v>
      </c>
      <c r="M119" s="224"/>
      <c r="N119" s="225">
        <f t="shared" si="0"/>
        <v>0</v>
      </c>
      <c r="O119" s="225"/>
      <c r="P119" s="225"/>
      <c r="Q119" s="225"/>
      <c r="R119" s="124"/>
      <c r="T119" s="147" t="s">
        <v>5</v>
      </c>
      <c r="U119" s="46" t="s">
        <v>35</v>
      </c>
      <c r="V119" s="38"/>
      <c r="W119" s="148">
        <f t="shared" si="1"/>
        <v>0</v>
      </c>
      <c r="X119" s="148">
        <v>0</v>
      </c>
      <c r="Y119" s="148">
        <f t="shared" si="2"/>
        <v>0</v>
      </c>
      <c r="Z119" s="148">
        <v>0</v>
      </c>
      <c r="AA119" s="149">
        <f t="shared" si="3"/>
        <v>0</v>
      </c>
      <c r="AR119" s="21" t="s">
        <v>843</v>
      </c>
      <c r="AT119" s="21" t="s">
        <v>125</v>
      </c>
      <c r="AU119" s="21" t="s">
        <v>91</v>
      </c>
      <c r="AY119" s="21" t="s">
        <v>124</v>
      </c>
      <c r="BE119" s="105">
        <f t="shared" si="4"/>
        <v>0</v>
      </c>
      <c r="BF119" s="105">
        <f t="shared" si="5"/>
        <v>0</v>
      </c>
      <c r="BG119" s="105">
        <f t="shared" si="6"/>
        <v>0</v>
      </c>
      <c r="BH119" s="105">
        <f t="shared" si="7"/>
        <v>0</v>
      </c>
      <c r="BI119" s="105">
        <f t="shared" si="8"/>
        <v>0</v>
      </c>
      <c r="BJ119" s="21" t="s">
        <v>78</v>
      </c>
      <c r="BK119" s="105">
        <f t="shared" si="9"/>
        <v>0</v>
      </c>
      <c r="BL119" s="21" t="s">
        <v>843</v>
      </c>
      <c r="BM119" s="21" t="s">
        <v>850</v>
      </c>
    </row>
    <row r="120" spans="2:65" s="1" customFormat="1" ht="16.5" customHeight="1">
      <c r="B120" s="123"/>
      <c r="C120" s="143" t="s">
        <v>129</v>
      </c>
      <c r="D120" s="143" t="s">
        <v>125</v>
      </c>
      <c r="E120" s="144" t="s">
        <v>851</v>
      </c>
      <c r="F120" s="223" t="s">
        <v>852</v>
      </c>
      <c r="G120" s="223"/>
      <c r="H120" s="223"/>
      <c r="I120" s="223"/>
      <c r="J120" s="145" t="s">
        <v>842</v>
      </c>
      <c r="K120" s="146">
        <v>1</v>
      </c>
      <c r="L120" s="224">
        <v>0</v>
      </c>
      <c r="M120" s="224"/>
      <c r="N120" s="225">
        <f t="shared" si="0"/>
        <v>0</v>
      </c>
      <c r="O120" s="225"/>
      <c r="P120" s="225"/>
      <c r="Q120" s="225"/>
      <c r="R120" s="124"/>
      <c r="T120" s="147" t="s">
        <v>5</v>
      </c>
      <c r="U120" s="46" t="s">
        <v>35</v>
      </c>
      <c r="V120" s="38"/>
      <c r="W120" s="148">
        <f t="shared" si="1"/>
        <v>0</v>
      </c>
      <c r="X120" s="148">
        <v>0</v>
      </c>
      <c r="Y120" s="148">
        <f t="shared" si="2"/>
        <v>0</v>
      </c>
      <c r="Z120" s="148">
        <v>0</v>
      </c>
      <c r="AA120" s="149">
        <f t="shared" si="3"/>
        <v>0</v>
      </c>
      <c r="AR120" s="21" t="s">
        <v>843</v>
      </c>
      <c r="AT120" s="21" t="s">
        <v>125</v>
      </c>
      <c r="AU120" s="21" t="s">
        <v>91</v>
      </c>
      <c r="AY120" s="21" t="s">
        <v>124</v>
      </c>
      <c r="BE120" s="105">
        <f t="shared" si="4"/>
        <v>0</v>
      </c>
      <c r="BF120" s="105">
        <f t="shared" si="5"/>
        <v>0</v>
      </c>
      <c r="BG120" s="105">
        <f t="shared" si="6"/>
        <v>0</v>
      </c>
      <c r="BH120" s="105">
        <f t="shared" si="7"/>
        <v>0</v>
      </c>
      <c r="BI120" s="105">
        <f t="shared" si="8"/>
        <v>0</v>
      </c>
      <c r="BJ120" s="21" t="s">
        <v>78</v>
      </c>
      <c r="BK120" s="105">
        <f t="shared" si="9"/>
        <v>0</v>
      </c>
      <c r="BL120" s="21" t="s">
        <v>843</v>
      </c>
      <c r="BM120" s="21" t="s">
        <v>853</v>
      </c>
    </row>
    <row r="121" spans="2:65" s="1" customFormat="1" ht="16.5" customHeight="1">
      <c r="B121" s="123"/>
      <c r="C121" s="143" t="s">
        <v>144</v>
      </c>
      <c r="D121" s="143" t="s">
        <v>125</v>
      </c>
      <c r="E121" s="144" t="s">
        <v>854</v>
      </c>
      <c r="F121" s="223" t="s">
        <v>855</v>
      </c>
      <c r="G121" s="223"/>
      <c r="H121" s="223"/>
      <c r="I121" s="223"/>
      <c r="J121" s="145" t="s">
        <v>842</v>
      </c>
      <c r="K121" s="146">
        <v>1</v>
      </c>
      <c r="L121" s="224">
        <v>0</v>
      </c>
      <c r="M121" s="224"/>
      <c r="N121" s="225">
        <f t="shared" si="0"/>
        <v>0</v>
      </c>
      <c r="O121" s="225"/>
      <c r="P121" s="225"/>
      <c r="Q121" s="225"/>
      <c r="R121" s="124"/>
      <c r="T121" s="147" t="s">
        <v>5</v>
      </c>
      <c r="U121" s="46" t="s">
        <v>35</v>
      </c>
      <c r="V121" s="38"/>
      <c r="W121" s="148">
        <f t="shared" si="1"/>
        <v>0</v>
      </c>
      <c r="X121" s="148">
        <v>0</v>
      </c>
      <c r="Y121" s="148">
        <f t="shared" si="2"/>
        <v>0</v>
      </c>
      <c r="Z121" s="148">
        <v>0</v>
      </c>
      <c r="AA121" s="149">
        <f t="shared" si="3"/>
        <v>0</v>
      </c>
      <c r="AR121" s="21" t="s">
        <v>843</v>
      </c>
      <c r="AT121" s="21" t="s">
        <v>125</v>
      </c>
      <c r="AU121" s="21" t="s">
        <v>91</v>
      </c>
      <c r="AY121" s="21" t="s">
        <v>124</v>
      </c>
      <c r="BE121" s="105">
        <f t="shared" si="4"/>
        <v>0</v>
      </c>
      <c r="BF121" s="105">
        <f t="shared" si="5"/>
        <v>0</v>
      </c>
      <c r="BG121" s="105">
        <f t="shared" si="6"/>
        <v>0</v>
      </c>
      <c r="BH121" s="105">
        <f t="shared" si="7"/>
        <v>0</v>
      </c>
      <c r="BI121" s="105">
        <f t="shared" si="8"/>
        <v>0</v>
      </c>
      <c r="BJ121" s="21" t="s">
        <v>78</v>
      </c>
      <c r="BK121" s="105">
        <f t="shared" si="9"/>
        <v>0</v>
      </c>
      <c r="BL121" s="21" t="s">
        <v>843</v>
      </c>
      <c r="BM121" s="21" t="s">
        <v>856</v>
      </c>
    </row>
    <row r="122" spans="2:65" s="1" customFormat="1" ht="16.5" customHeight="1">
      <c r="B122" s="123"/>
      <c r="C122" s="143" t="s">
        <v>150</v>
      </c>
      <c r="D122" s="143" t="s">
        <v>125</v>
      </c>
      <c r="E122" s="144" t="s">
        <v>857</v>
      </c>
      <c r="F122" s="223" t="s">
        <v>858</v>
      </c>
      <c r="G122" s="223"/>
      <c r="H122" s="223"/>
      <c r="I122" s="223"/>
      <c r="J122" s="145" t="s">
        <v>842</v>
      </c>
      <c r="K122" s="146">
        <v>1</v>
      </c>
      <c r="L122" s="224">
        <v>0</v>
      </c>
      <c r="M122" s="224"/>
      <c r="N122" s="225">
        <f t="shared" si="0"/>
        <v>0</v>
      </c>
      <c r="O122" s="225"/>
      <c r="P122" s="225"/>
      <c r="Q122" s="225"/>
      <c r="R122" s="124"/>
      <c r="T122" s="147" t="s">
        <v>5</v>
      </c>
      <c r="U122" s="46" t="s">
        <v>35</v>
      </c>
      <c r="V122" s="38"/>
      <c r="W122" s="148">
        <f t="shared" si="1"/>
        <v>0</v>
      </c>
      <c r="X122" s="148">
        <v>0</v>
      </c>
      <c r="Y122" s="148">
        <f t="shared" si="2"/>
        <v>0</v>
      </c>
      <c r="Z122" s="148">
        <v>0</v>
      </c>
      <c r="AA122" s="149">
        <f t="shared" si="3"/>
        <v>0</v>
      </c>
      <c r="AR122" s="21" t="s">
        <v>843</v>
      </c>
      <c r="AT122" s="21" t="s">
        <v>125</v>
      </c>
      <c r="AU122" s="21" t="s">
        <v>91</v>
      </c>
      <c r="AY122" s="21" t="s">
        <v>124</v>
      </c>
      <c r="BE122" s="105">
        <f t="shared" si="4"/>
        <v>0</v>
      </c>
      <c r="BF122" s="105">
        <f t="shared" si="5"/>
        <v>0</v>
      </c>
      <c r="BG122" s="105">
        <f t="shared" si="6"/>
        <v>0</v>
      </c>
      <c r="BH122" s="105">
        <f t="shared" si="7"/>
        <v>0</v>
      </c>
      <c r="BI122" s="105">
        <f t="shared" si="8"/>
        <v>0</v>
      </c>
      <c r="BJ122" s="21" t="s">
        <v>78</v>
      </c>
      <c r="BK122" s="105">
        <f t="shared" si="9"/>
        <v>0</v>
      </c>
      <c r="BL122" s="21" t="s">
        <v>843</v>
      </c>
      <c r="BM122" s="21" t="s">
        <v>859</v>
      </c>
    </row>
    <row r="123" spans="2:65" s="9" customFormat="1" ht="29.85" customHeight="1">
      <c r="B123" s="132"/>
      <c r="C123" s="133"/>
      <c r="D123" s="142" t="s">
        <v>836</v>
      </c>
      <c r="E123" s="142"/>
      <c r="F123" s="142"/>
      <c r="G123" s="142"/>
      <c r="H123" s="142"/>
      <c r="I123" s="142"/>
      <c r="J123" s="142"/>
      <c r="K123" s="142"/>
      <c r="L123" s="142"/>
      <c r="M123" s="142"/>
      <c r="N123" s="232">
        <f>BK123</f>
        <v>0</v>
      </c>
      <c r="O123" s="233"/>
      <c r="P123" s="233"/>
      <c r="Q123" s="233"/>
      <c r="R123" s="135"/>
      <c r="T123" s="136"/>
      <c r="U123" s="133"/>
      <c r="V123" s="133"/>
      <c r="W123" s="137">
        <f>W124</f>
        <v>0</v>
      </c>
      <c r="X123" s="133"/>
      <c r="Y123" s="137">
        <f>Y124</f>
        <v>0</v>
      </c>
      <c r="Z123" s="133"/>
      <c r="AA123" s="138">
        <f>AA124</f>
        <v>0</v>
      </c>
      <c r="AR123" s="139" t="s">
        <v>144</v>
      </c>
      <c r="AT123" s="140" t="s">
        <v>69</v>
      </c>
      <c r="AU123" s="140" t="s">
        <v>78</v>
      </c>
      <c r="AY123" s="139" t="s">
        <v>124</v>
      </c>
      <c r="BK123" s="141">
        <f>BK124</f>
        <v>0</v>
      </c>
    </row>
    <row r="124" spans="2:65" s="1" customFormat="1" ht="16.5" customHeight="1">
      <c r="B124" s="123"/>
      <c r="C124" s="143" t="s">
        <v>155</v>
      </c>
      <c r="D124" s="143" t="s">
        <v>125</v>
      </c>
      <c r="E124" s="144" t="s">
        <v>860</v>
      </c>
      <c r="F124" s="223" t="s">
        <v>109</v>
      </c>
      <c r="G124" s="223"/>
      <c r="H124" s="223"/>
      <c r="I124" s="223"/>
      <c r="J124" s="145" t="s">
        <v>842</v>
      </c>
      <c r="K124" s="146">
        <v>1</v>
      </c>
      <c r="L124" s="224">
        <v>0</v>
      </c>
      <c r="M124" s="224"/>
      <c r="N124" s="225">
        <f>ROUND(L124*K124,2)</f>
        <v>0</v>
      </c>
      <c r="O124" s="225"/>
      <c r="P124" s="225"/>
      <c r="Q124" s="225"/>
      <c r="R124" s="124"/>
      <c r="T124" s="147" t="s">
        <v>5</v>
      </c>
      <c r="U124" s="46" t="s">
        <v>35</v>
      </c>
      <c r="V124" s="38"/>
      <c r="W124" s="148">
        <f>V124*K124</f>
        <v>0</v>
      </c>
      <c r="X124" s="148">
        <v>0</v>
      </c>
      <c r="Y124" s="148">
        <f>X124*K124</f>
        <v>0</v>
      </c>
      <c r="Z124" s="148">
        <v>0</v>
      </c>
      <c r="AA124" s="149">
        <f>Z124*K124</f>
        <v>0</v>
      </c>
      <c r="AR124" s="21" t="s">
        <v>843</v>
      </c>
      <c r="AT124" s="21" t="s">
        <v>125</v>
      </c>
      <c r="AU124" s="21" t="s">
        <v>91</v>
      </c>
      <c r="AY124" s="21" t="s">
        <v>124</v>
      </c>
      <c r="BE124" s="105">
        <f>IF(U124="základní",N124,0)</f>
        <v>0</v>
      </c>
      <c r="BF124" s="105">
        <f>IF(U124="snížená",N124,0)</f>
        <v>0</v>
      </c>
      <c r="BG124" s="105">
        <f>IF(U124="zákl. přenesená",N124,0)</f>
        <v>0</v>
      </c>
      <c r="BH124" s="105">
        <f>IF(U124="sníž. přenesená",N124,0)</f>
        <v>0</v>
      </c>
      <c r="BI124" s="105">
        <f>IF(U124="nulová",N124,0)</f>
        <v>0</v>
      </c>
      <c r="BJ124" s="21" t="s">
        <v>78</v>
      </c>
      <c r="BK124" s="105">
        <f>ROUND(L124*K124,2)</f>
        <v>0</v>
      </c>
      <c r="BL124" s="21" t="s">
        <v>843</v>
      </c>
      <c r="BM124" s="21" t="s">
        <v>861</v>
      </c>
    </row>
    <row r="125" spans="2:65" s="9" customFormat="1" ht="29.85" customHeight="1">
      <c r="B125" s="132"/>
      <c r="C125" s="133"/>
      <c r="D125" s="142" t="s">
        <v>837</v>
      </c>
      <c r="E125" s="142"/>
      <c r="F125" s="142"/>
      <c r="G125" s="142"/>
      <c r="H125" s="142"/>
      <c r="I125" s="142"/>
      <c r="J125" s="142"/>
      <c r="K125" s="142"/>
      <c r="L125" s="142"/>
      <c r="M125" s="142"/>
      <c r="N125" s="232">
        <f>BK125</f>
        <v>0</v>
      </c>
      <c r="O125" s="233"/>
      <c r="P125" s="233"/>
      <c r="Q125" s="233"/>
      <c r="R125" s="135"/>
      <c r="T125" s="136"/>
      <c r="U125" s="133"/>
      <c r="V125" s="133"/>
      <c r="W125" s="137">
        <f>SUM(W126:W129)</f>
        <v>0</v>
      </c>
      <c r="X125" s="133"/>
      <c r="Y125" s="137">
        <f>SUM(Y126:Y129)</f>
        <v>0</v>
      </c>
      <c r="Z125" s="133"/>
      <c r="AA125" s="138">
        <f>SUM(AA126:AA129)</f>
        <v>0</v>
      </c>
      <c r="AR125" s="139" t="s">
        <v>144</v>
      </c>
      <c r="AT125" s="140" t="s">
        <v>69</v>
      </c>
      <c r="AU125" s="140" t="s">
        <v>78</v>
      </c>
      <c r="AY125" s="139" t="s">
        <v>124</v>
      </c>
      <c r="BK125" s="141">
        <f>SUM(BK126:BK129)</f>
        <v>0</v>
      </c>
    </row>
    <row r="126" spans="2:65" s="1" customFormat="1" ht="16.5" customHeight="1">
      <c r="B126" s="123"/>
      <c r="C126" s="143" t="s">
        <v>159</v>
      </c>
      <c r="D126" s="143" t="s">
        <v>125</v>
      </c>
      <c r="E126" s="144" t="s">
        <v>862</v>
      </c>
      <c r="F126" s="223" t="s">
        <v>863</v>
      </c>
      <c r="G126" s="223"/>
      <c r="H126" s="223"/>
      <c r="I126" s="223"/>
      <c r="J126" s="145" t="s">
        <v>842</v>
      </c>
      <c r="K126" s="146">
        <v>1</v>
      </c>
      <c r="L126" s="224">
        <v>0</v>
      </c>
      <c r="M126" s="224"/>
      <c r="N126" s="225">
        <f>ROUND(L126*K126,2)</f>
        <v>0</v>
      </c>
      <c r="O126" s="225"/>
      <c r="P126" s="225"/>
      <c r="Q126" s="225"/>
      <c r="R126" s="124"/>
      <c r="T126" s="147" t="s">
        <v>5</v>
      </c>
      <c r="U126" s="46" t="s">
        <v>35</v>
      </c>
      <c r="V126" s="38"/>
      <c r="W126" s="148">
        <f>V126*K126</f>
        <v>0</v>
      </c>
      <c r="X126" s="148">
        <v>0</v>
      </c>
      <c r="Y126" s="148">
        <f>X126*K126</f>
        <v>0</v>
      </c>
      <c r="Z126" s="148">
        <v>0</v>
      </c>
      <c r="AA126" s="149">
        <f>Z126*K126</f>
        <v>0</v>
      </c>
      <c r="AR126" s="21" t="s">
        <v>843</v>
      </c>
      <c r="AT126" s="21" t="s">
        <v>125</v>
      </c>
      <c r="AU126" s="21" t="s">
        <v>91</v>
      </c>
      <c r="AY126" s="21" t="s">
        <v>124</v>
      </c>
      <c r="BE126" s="105">
        <f>IF(U126="základní",N126,0)</f>
        <v>0</v>
      </c>
      <c r="BF126" s="105">
        <f>IF(U126="snížená",N126,0)</f>
        <v>0</v>
      </c>
      <c r="BG126" s="105">
        <f>IF(U126="zákl. přenesená",N126,0)</f>
        <v>0</v>
      </c>
      <c r="BH126" s="105">
        <f>IF(U126="sníž. přenesená",N126,0)</f>
        <v>0</v>
      </c>
      <c r="BI126" s="105">
        <f>IF(U126="nulová",N126,0)</f>
        <v>0</v>
      </c>
      <c r="BJ126" s="21" t="s">
        <v>78</v>
      </c>
      <c r="BK126" s="105">
        <f>ROUND(L126*K126,2)</f>
        <v>0</v>
      </c>
      <c r="BL126" s="21" t="s">
        <v>843</v>
      </c>
      <c r="BM126" s="21" t="s">
        <v>864</v>
      </c>
    </row>
    <row r="127" spans="2:65" s="1" customFormat="1" ht="48" customHeight="1">
      <c r="B127" s="37"/>
      <c r="C127" s="38"/>
      <c r="D127" s="38"/>
      <c r="E127" s="38"/>
      <c r="F127" s="245" t="s">
        <v>865</v>
      </c>
      <c r="G127" s="246"/>
      <c r="H127" s="246"/>
      <c r="I127" s="246"/>
      <c r="J127" s="38"/>
      <c r="K127" s="38"/>
      <c r="L127" s="38"/>
      <c r="M127" s="38"/>
      <c r="N127" s="38"/>
      <c r="O127" s="38"/>
      <c r="P127" s="38"/>
      <c r="Q127" s="38"/>
      <c r="R127" s="39"/>
      <c r="T127" s="177"/>
      <c r="U127" s="38"/>
      <c r="V127" s="38"/>
      <c r="W127" s="38"/>
      <c r="X127" s="38"/>
      <c r="Y127" s="38"/>
      <c r="Z127" s="38"/>
      <c r="AA127" s="76"/>
      <c r="AT127" s="21" t="s">
        <v>329</v>
      </c>
      <c r="AU127" s="21" t="s">
        <v>91</v>
      </c>
    </row>
    <row r="128" spans="2:65" s="1" customFormat="1" ht="38.25" customHeight="1">
      <c r="B128" s="123"/>
      <c r="C128" s="143" t="s">
        <v>165</v>
      </c>
      <c r="D128" s="143" t="s">
        <v>125</v>
      </c>
      <c r="E128" s="144" t="s">
        <v>866</v>
      </c>
      <c r="F128" s="223" t="s">
        <v>867</v>
      </c>
      <c r="G128" s="223"/>
      <c r="H128" s="223"/>
      <c r="I128" s="223"/>
      <c r="J128" s="145" t="s">
        <v>842</v>
      </c>
      <c r="K128" s="146">
        <v>1</v>
      </c>
      <c r="L128" s="224">
        <v>0</v>
      </c>
      <c r="M128" s="224"/>
      <c r="N128" s="225">
        <f>ROUND(L128*K128,2)</f>
        <v>0</v>
      </c>
      <c r="O128" s="225"/>
      <c r="P128" s="225"/>
      <c r="Q128" s="225"/>
      <c r="R128" s="124"/>
      <c r="T128" s="147" t="s">
        <v>5</v>
      </c>
      <c r="U128" s="46" t="s">
        <v>35</v>
      </c>
      <c r="V128" s="38"/>
      <c r="W128" s="148">
        <f>V128*K128</f>
        <v>0</v>
      </c>
      <c r="X128" s="148">
        <v>0</v>
      </c>
      <c r="Y128" s="148">
        <f>X128*K128</f>
        <v>0</v>
      </c>
      <c r="Z128" s="148">
        <v>0</v>
      </c>
      <c r="AA128" s="149">
        <f>Z128*K128</f>
        <v>0</v>
      </c>
      <c r="AR128" s="21" t="s">
        <v>843</v>
      </c>
      <c r="AT128" s="21" t="s">
        <v>125</v>
      </c>
      <c r="AU128" s="21" t="s">
        <v>91</v>
      </c>
      <c r="AY128" s="21" t="s">
        <v>124</v>
      </c>
      <c r="BE128" s="105">
        <f>IF(U128="základní",N128,0)</f>
        <v>0</v>
      </c>
      <c r="BF128" s="105">
        <f>IF(U128="snížená",N128,0)</f>
        <v>0</v>
      </c>
      <c r="BG128" s="105">
        <f>IF(U128="zákl. přenesená",N128,0)</f>
        <v>0</v>
      </c>
      <c r="BH128" s="105">
        <f>IF(U128="sníž. přenesená",N128,0)</f>
        <v>0</v>
      </c>
      <c r="BI128" s="105">
        <f>IF(U128="nulová",N128,0)</f>
        <v>0</v>
      </c>
      <c r="BJ128" s="21" t="s">
        <v>78</v>
      </c>
      <c r="BK128" s="105">
        <f>ROUND(L128*K128,2)</f>
        <v>0</v>
      </c>
      <c r="BL128" s="21" t="s">
        <v>843</v>
      </c>
      <c r="BM128" s="21" t="s">
        <v>868</v>
      </c>
    </row>
    <row r="129" spans="2:65" s="1" customFormat="1" ht="16.5" customHeight="1">
      <c r="B129" s="123"/>
      <c r="C129" s="143" t="s">
        <v>170</v>
      </c>
      <c r="D129" s="143" t="s">
        <v>125</v>
      </c>
      <c r="E129" s="144" t="s">
        <v>869</v>
      </c>
      <c r="F129" s="223" t="s">
        <v>870</v>
      </c>
      <c r="G129" s="223"/>
      <c r="H129" s="223"/>
      <c r="I129" s="223"/>
      <c r="J129" s="145" t="s">
        <v>842</v>
      </c>
      <c r="K129" s="146">
        <v>1</v>
      </c>
      <c r="L129" s="224">
        <v>0</v>
      </c>
      <c r="M129" s="224"/>
      <c r="N129" s="225">
        <f>ROUND(L129*K129,2)</f>
        <v>0</v>
      </c>
      <c r="O129" s="225"/>
      <c r="P129" s="225"/>
      <c r="Q129" s="225"/>
      <c r="R129" s="124"/>
      <c r="T129" s="147" t="s">
        <v>5</v>
      </c>
      <c r="U129" s="46" t="s">
        <v>35</v>
      </c>
      <c r="V129" s="38"/>
      <c r="W129" s="148">
        <f>V129*K129</f>
        <v>0</v>
      </c>
      <c r="X129" s="148">
        <v>0</v>
      </c>
      <c r="Y129" s="148">
        <f>X129*K129</f>
        <v>0</v>
      </c>
      <c r="Z129" s="148">
        <v>0</v>
      </c>
      <c r="AA129" s="149">
        <f>Z129*K129</f>
        <v>0</v>
      </c>
      <c r="AR129" s="21" t="s">
        <v>843</v>
      </c>
      <c r="AT129" s="21" t="s">
        <v>125</v>
      </c>
      <c r="AU129" s="21" t="s">
        <v>91</v>
      </c>
      <c r="AY129" s="21" t="s">
        <v>124</v>
      </c>
      <c r="BE129" s="105">
        <f>IF(U129="základní",N129,0)</f>
        <v>0</v>
      </c>
      <c r="BF129" s="105">
        <f>IF(U129="snížená",N129,0)</f>
        <v>0</v>
      </c>
      <c r="BG129" s="105">
        <f>IF(U129="zákl. přenesená",N129,0)</f>
        <v>0</v>
      </c>
      <c r="BH129" s="105">
        <f>IF(U129="sníž. přenesená",N129,0)</f>
        <v>0</v>
      </c>
      <c r="BI129" s="105">
        <f>IF(U129="nulová",N129,0)</f>
        <v>0</v>
      </c>
      <c r="BJ129" s="21" t="s">
        <v>78</v>
      </c>
      <c r="BK129" s="105">
        <f>ROUND(L129*K129,2)</f>
        <v>0</v>
      </c>
      <c r="BL129" s="21" t="s">
        <v>843</v>
      </c>
      <c r="BM129" s="21" t="s">
        <v>871</v>
      </c>
    </row>
    <row r="130" spans="2:65" s="9" customFormat="1" ht="29.85" customHeight="1">
      <c r="B130" s="132"/>
      <c r="C130" s="133"/>
      <c r="D130" s="142" t="s">
        <v>838</v>
      </c>
      <c r="E130" s="142"/>
      <c r="F130" s="142"/>
      <c r="G130" s="142"/>
      <c r="H130" s="142"/>
      <c r="I130" s="142"/>
      <c r="J130" s="142"/>
      <c r="K130" s="142"/>
      <c r="L130" s="142"/>
      <c r="M130" s="142"/>
      <c r="N130" s="232">
        <f>BK130</f>
        <v>0</v>
      </c>
      <c r="O130" s="233"/>
      <c r="P130" s="233"/>
      <c r="Q130" s="233"/>
      <c r="R130" s="135"/>
      <c r="T130" s="136"/>
      <c r="U130" s="133"/>
      <c r="V130" s="133"/>
      <c r="W130" s="137">
        <f>W131</f>
        <v>0</v>
      </c>
      <c r="X130" s="133"/>
      <c r="Y130" s="137">
        <f>Y131</f>
        <v>0</v>
      </c>
      <c r="Z130" s="133"/>
      <c r="AA130" s="138">
        <f>AA131</f>
        <v>0</v>
      </c>
      <c r="AR130" s="139" t="s">
        <v>144</v>
      </c>
      <c r="AT130" s="140" t="s">
        <v>69</v>
      </c>
      <c r="AU130" s="140" t="s">
        <v>78</v>
      </c>
      <c r="AY130" s="139" t="s">
        <v>124</v>
      </c>
      <c r="BK130" s="141">
        <f>BK131</f>
        <v>0</v>
      </c>
    </row>
    <row r="131" spans="2:65" s="1" customFormat="1" ht="16.5" customHeight="1">
      <c r="B131" s="123"/>
      <c r="C131" s="143" t="s">
        <v>190</v>
      </c>
      <c r="D131" s="143" t="s">
        <v>125</v>
      </c>
      <c r="E131" s="144" t="s">
        <v>872</v>
      </c>
      <c r="F131" s="223" t="s">
        <v>873</v>
      </c>
      <c r="G131" s="223"/>
      <c r="H131" s="223"/>
      <c r="I131" s="223"/>
      <c r="J131" s="145" t="s">
        <v>842</v>
      </c>
      <c r="K131" s="146">
        <v>1</v>
      </c>
      <c r="L131" s="224">
        <v>0</v>
      </c>
      <c r="M131" s="224"/>
      <c r="N131" s="225">
        <f>ROUND(L131*K131,2)</f>
        <v>0</v>
      </c>
      <c r="O131" s="225"/>
      <c r="P131" s="225"/>
      <c r="Q131" s="225"/>
      <c r="R131" s="124"/>
      <c r="T131" s="147" t="s">
        <v>5</v>
      </c>
      <c r="U131" s="46" t="s">
        <v>35</v>
      </c>
      <c r="V131" s="38"/>
      <c r="W131" s="148">
        <f>V131*K131</f>
        <v>0</v>
      </c>
      <c r="X131" s="148">
        <v>0</v>
      </c>
      <c r="Y131" s="148">
        <f>X131*K131</f>
        <v>0</v>
      </c>
      <c r="Z131" s="148">
        <v>0</v>
      </c>
      <c r="AA131" s="149">
        <f>Z131*K131</f>
        <v>0</v>
      </c>
      <c r="AR131" s="21" t="s">
        <v>843</v>
      </c>
      <c r="AT131" s="21" t="s">
        <v>125</v>
      </c>
      <c r="AU131" s="21" t="s">
        <v>91</v>
      </c>
      <c r="AY131" s="21" t="s">
        <v>124</v>
      </c>
      <c r="BE131" s="105">
        <f>IF(U131="základní",N131,0)</f>
        <v>0</v>
      </c>
      <c r="BF131" s="105">
        <f>IF(U131="snížená",N131,0)</f>
        <v>0</v>
      </c>
      <c r="BG131" s="105">
        <f>IF(U131="zákl. přenesená",N131,0)</f>
        <v>0</v>
      </c>
      <c r="BH131" s="105">
        <f>IF(U131="sníž. přenesená",N131,0)</f>
        <v>0</v>
      </c>
      <c r="BI131" s="105">
        <f>IF(U131="nulová",N131,0)</f>
        <v>0</v>
      </c>
      <c r="BJ131" s="21" t="s">
        <v>78</v>
      </c>
      <c r="BK131" s="105">
        <f>ROUND(L131*K131,2)</f>
        <v>0</v>
      </c>
      <c r="BL131" s="21" t="s">
        <v>843</v>
      </c>
      <c r="BM131" s="21" t="s">
        <v>874</v>
      </c>
    </row>
    <row r="132" spans="2:65" s="9" customFormat="1" ht="29.85" customHeight="1">
      <c r="B132" s="132"/>
      <c r="C132" s="133"/>
      <c r="D132" s="142" t="s">
        <v>839</v>
      </c>
      <c r="E132" s="142"/>
      <c r="F132" s="142"/>
      <c r="G132" s="142"/>
      <c r="H132" s="142"/>
      <c r="I132" s="142"/>
      <c r="J132" s="142"/>
      <c r="K132" s="142"/>
      <c r="L132" s="142"/>
      <c r="M132" s="142"/>
      <c r="N132" s="232">
        <f>BK132</f>
        <v>0</v>
      </c>
      <c r="O132" s="233"/>
      <c r="P132" s="233"/>
      <c r="Q132" s="233"/>
      <c r="R132" s="135"/>
      <c r="T132" s="136"/>
      <c r="U132" s="133"/>
      <c r="V132" s="133"/>
      <c r="W132" s="137">
        <f>SUM(W133:W137)</f>
        <v>0</v>
      </c>
      <c r="X132" s="133"/>
      <c r="Y132" s="137">
        <f>SUM(Y133:Y137)</f>
        <v>0</v>
      </c>
      <c r="Z132" s="133"/>
      <c r="AA132" s="138">
        <f>SUM(AA133:AA137)</f>
        <v>0</v>
      </c>
      <c r="AR132" s="139" t="s">
        <v>144</v>
      </c>
      <c r="AT132" s="140" t="s">
        <v>69</v>
      </c>
      <c r="AU132" s="140" t="s">
        <v>78</v>
      </c>
      <c r="AY132" s="139" t="s">
        <v>124</v>
      </c>
      <c r="BK132" s="141">
        <f>SUM(BK133:BK137)</f>
        <v>0</v>
      </c>
    </row>
    <row r="133" spans="2:65" s="1" customFormat="1" ht="16.5" customHeight="1">
      <c r="B133" s="123"/>
      <c r="C133" s="143" t="s">
        <v>195</v>
      </c>
      <c r="D133" s="143" t="s">
        <v>125</v>
      </c>
      <c r="E133" s="144" t="s">
        <v>875</v>
      </c>
      <c r="F133" s="223" t="s">
        <v>876</v>
      </c>
      <c r="G133" s="223"/>
      <c r="H133" s="223"/>
      <c r="I133" s="223"/>
      <c r="J133" s="145" t="s">
        <v>842</v>
      </c>
      <c r="K133" s="146">
        <v>1</v>
      </c>
      <c r="L133" s="224">
        <v>0</v>
      </c>
      <c r="M133" s="224"/>
      <c r="N133" s="225">
        <f>ROUND(L133*K133,2)</f>
        <v>0</v>
      </c>
      <c r="O133" s="225"/>
      <c r="P133" s="225"/>
      <c r="Q133" s="225"/>
      <c r="R133" s="124"/>
      <c r="T133" s="147" t="s">
        <v>5</v>
      </c>
      <c r="U133" s="46" t="s">
        <v>35</v>
      </c>
      <c r="V133" s="38"/>
      <c r="W133" s="148">
        <f>V133*K133</f>
        <v>0</v>
      </c>
      <c r="X133" s="148">
        <v>0</v>
      </c>
      <c r="Y133" s="148">
        <f>X133*K133</f>
        <v>0</v>
      </c>
      <c r="Z133" s="148">
        <v>0</v>
      </c>
      <c r="AA133" s="149">
        <f>Z133*K133</f>
        <v>0</v>
      </c>
      <c r="AR133" s="21" t="s">
        <v>843</v>
      </c>
      <c r="AT133" s="21" t="s">
        <v>125</v>
      </c>
      <c r="AU133" s="21" t="s">
        <v>91</v>
      </c>
      <c r="AY133" s="21" t="s">
        <v>124</v>
      </c>
      <c r="BE133" s="105">
        <f>IF(U133="základní",N133,0)</f>
        <v>0</v>
      </c>
      <c r="BF133" s="105">
        <f>IF(U133="snížená",N133,0)</f>
        <v>0</v>
      </c>
      <c r="BG133" s="105">
        <f>IF(U133="zákl. přenesená",N133,0)</f>
        <v>0</v>
      </c>
      <c r="BH133" s="105">
        <f>IF(U133="sníž. přenesená",N133,0)</f>
        <v>0</v>
      </c>
      <c r="BI133" s="105">
        <f>IF(U133="nulová",N133,0)</f>
        <v>0</v>
      </c>
      <c r="BJ133" s="21" t="s">
        <v>78</v>
      </c>
      <c r="BK133" s="105">
        <f>ROUND(L133*K133,2)</f>
        <v>0</v>
      </c>
      <c r="BL133" s="21" t="s">
        <v>843</v>
      </c>
      <c r="BM133" s="21" t="s">
        <v>877</v>
      </c>
    </row>
    <row r="134" spans="2:65" s="1" customFormat="1" ht="25.5" customHeight="1">
      <c r="B134" s="123"/>
      <c r="C134" s="143" t="s">
        <v>201</v>
      </c>
      <c r="D134" s="143" t="s">
        <v>125</v>
      </c>
      <c r="E134" s="144" t="s">
        <v>878</v>
      </c>
      <c r="F134" s="223" t="s">
        <v>879</v>
      </c>
      <c r="G134" s="223"/>
      <c r="H134" s="223"/>
      <c r="I134" s="223"/>
      <c r="J134" s="145" t="s">
        <v>842</v>
      </c>
      <c r="K134" s="146">
        <v>1</v>
      </c>
      <c r="L134" s="224">
        <v>0</v>
      </c>
      <c r="M134" s="224"/>
      <c r="N134" s="225">
        <f>ROUND(L134*K134,2)</f>
        <v>0</v>
      </c>
      <c r="O134" s="225"/>
      <c r="P134" s="225"/>
      <c r="Q134" s="225"/>
      <c r="R134" s="124"/>
      <c r="T134" s="147" t="s">
        <v>5</v>
      </c>
      <c r="U134" s="46" t="s">
        <v>35</v>
      </c>
      <c r="V134" s="38"/>
      <c r="W134" s="148">
        <f>V134*K134</f>
        <v>0</v>
      </c>
      <c r="X134" s="148">
        <v>0</v>
      </c>
      <c r="Y134" s="148">
        <f>X134*K134</f>
        <v>0</v>
      </c>
      <c r="Z134" s="148">
        <v>0</v>
      </c>
      <c r="AA134" s="149">
        <f>Z134*K134</f>
        <v>0</v>
      </c>
      <c r="AR134" s="21" t="s">
        <v>843</v>
      </c>
      <c r="AT134" s="21" t="s">
        <v>125</v>
      </c>
      <c r="AU134" s="21" t="s">
        <v>91</v>
      </c>
      <c r="AY134" s="21" t="s">
        <v>124</v>
      </c>
      <c r="BE134" s="105">
        <f>IF(U134="základní",N134,0)</f>
        <v>0</v>
      </c>
      <c r="BF134" s="105">
        <f>IF(U134="snížená",N134,0)</f>
        <v>0</v>
      </c>
      <c r="BG134" s="105">
        <f>IF(U134="zákl. přenesená",N134,0)</f>
        <v>0</v>
      </c>
      <c r="BH134" s="105">
        <f>IF(U134="sníž. přenesená",N134,0)</f>
        <v>0</v>
      </c>
      <c r="BI134" s="105">
        <f>IF(U134="nulová",N134,0)</f>
        <v>0</v>
      </c>
      <c r="BJ134" s="21" t="s">
        <v>78</v>
      </c>
      <c r="BK134" s="105">
        <f>ROUND(L134*K134,2)</f>
        <v>0</v>
      </c>
      <c r="BL134" s="21" t="s">
        <v>843</v>
      </c>
      <c r="BM134" s="21" t="s">
        <v>880</v>
      </c>
    </row>
    <row r="135" spans="2:65" s="1" customFormat="1" ht="16.5" customHeight="1">
      <c r="B135" s="123"/>
      <c r="C135" s="143" t="s">
        <v>206</v>
      </c>
      <c r="D135" s="143" t="s">
        <v>125</v>
      </c>
      <c r="E135" s="144" t="s">
        <v>881</v>
      </c>
      <c r="F135" s="223" t="s">
        <v>882</v>
      </c>
      <c r="G135" s="223"/>
      <c r="H135" s="223"/>
      <c r="I135" s="223"/>
      <c r="J135" s="145" t="s">
        <v>842</v>
      </c>
      <c r="K135" s="146">
        <v>1</v>
      </c>
      <c r="L135" s="224">
        <v>0</v>
      </c>
      <c r="M135" s="224"/>
      <c r="N135" s="225">
        <f>ROUND(L135*K135,2)</f>
        <v>0</v>
      </c>
      <c r="O135" s="225"/>
      <c r="P135" s="225"/>
      <c r="Q135" s="225"/>
      <c r="R135" s="124"/>
      <c r="T135" s="147" t="s">
        <v>5</v>
      </c>
      <c r="U135" s="46" t="s">
        <v>35</v>
      </c>
      <c r="V135" s="38"/>
      <c r="W135" s="148">
        <f>V135*K135</f>
        <v>0</v>
      </c>
      <c r="X135" s="148">
        <v>0</v>
      </c>
      <c r="Y135" s="148">
        <f>X135*K135</f>
        <v>0</v>
      </c>
      <c r="Z135" s="148">
        <v>0</v>
      </c>
      <c r="AA135" s="149">
        <f>Z135*K135</f>
        <v>0</v>
      </c>
      <c r="AR135" s="21" t="s">
        <v>843</v>
      </c>
      <c r="AT135" s="21" t="s">
        <v>125</v>
      </c>
      <c r="AU135" s="21" t="s">
        <v>91</v>
      </c>
      <c r="AY135" s="21" t="s">
        <v>124</v>
      </c>
      <c r="BE135" s="105">
        <f>IF(U135="základní",N135,0)</f>
        <v>0</v>
      </c>
      <c r="BF135" s="105">
        <f>IF(U135="snížená",N135,0)</f>
        <v>0</v>
      </c>
      <c r="BG135" s="105">
        <f>IF(U135="zákl. přenesená",N135,0)</f>
        <v>0</v>
      </c>
      <c r="BH135" s="105">
        <f>IF(U135="sníž. přenesená",N135,0)</f>
        <v>0</v>
      </c>
      <c r="BI135" s="105">
        <f>IF(U135="nulová",N135,0)</f>
        <v>0</v>
      </c>
      <c r="BJ135" s="21" t="s">
        <v>78</v>
      </c>
      <c r="BK135" s="105">
        <f>ROUND(L135*K135,2)</f>
        <v>0</v>
      </c>
      <c r="BL135" s="21" t="s">
        <v>843</v>
      </c>
      <c r="BM135" s="21" t="s">
        <v>883</v>
      </c>
    </row>
    <row r="136" spans="2:65" s="1" customFormat="1" ht="16.5" customHeight="1">
      <c r="B136" s="123"/>
      <c r="C136" s="143" t="s">
        <v>11</v>
      </c>
      <c r="D136" s="143" t="s">
        <v>125</v>
      </c>
      <c r="E136" s="144" t="s">
        <v>884</v>
      </c>
      <c r="F136" s="223" t="s">
        <v>885</v>
      </c>
      <c r="G136" s="223"/>
      <c r="H136" s="223"/>
      <c r="I136" s="223"/>
      <c r="J136" s="145" t="s">
        <v>842</v>
      </c>
      <c r="K136" s="146">
        <v>2</v>
      </c>
      <c r="L136" s="224">
        <v>0</v>
      </c>
      <c r="M136" s="224"/>
      <c r="N136" s="225">
        <f>ROUND(L136*K136,2)</f>
        <v>0</v>
      </c>
      <c r="O136" s="225"/>
      <c r="P136" s="225"/>
      <c r="Q136" s="225"/>
      <c r="R136" s="124"/>
      <c r="T136" s="147" t="s">
        <v>5</v>
      </c>
      <c r="U136" s="46" t="s">
        <v>35</v>
      </c>
      <c r="V136" s="38"/>
      <c r="W136" s="148">
        <f>V136*K136</f>
        <v>0</v>
      </c>
      <c r="X136" s="148">
        <v>0</v>
      </c>
      <c r="Y136" s="148">
        <f>X136*K136</f>
        <v>0</v>
      </c>
      <c r="Z136" s="148">
        <v>0</v>
      </c>
      <c r="AA136" s="149">
        <f>Z136*K136</f>
        <v>0</v>
      </c>
      <c r="AR136" s="21" t="s">
        <v>843</v>
      </c>
      <c r="AT136" s="21" t="s">
        <v>125</v>
      </c>
      <c r="AU136" s="21" t="s">
        <v>91</v>
      </c>
      <c r="AY136" s="21" t="s">
        <v>124</v>
      </c>
      <c r="BE136" s="105">
        <f>IF(U136="základní",N136,0)</f>
        <v>0</v>
      </c>
      <c r="BF136" s="105">
        <f>IF(U136="snížená",N136,0)</f>
        <v>0</v>
      </c>
      <c r="BG136" s="105">
        <f>IF(U136="zákl. přenesená",N136,0)</f>
        <v>0</v>
      </c>
      <c r="BH136" s="105">
        <f>IF(U136="sníž. přenesená",N136,0)</f>
        <v>0</v>
      </c>
      <c r="BI136" s="105">
        <f>IF(U136="nulová",N136,0)</f>
        <v>0</v>
      </c>
      <c r="BJ136" s="21" t="s">
        <v>78</v>
      </c>
      <c r="BK136" s="105">
        <f>ROUND(L136*K136,2)</f>
        <v>0</v>
      </c>
      <c r="BL136" s="21" t="s">
        <v>843</v>
      </c>
      <c r="BM136" s="21" t="s">
        <v>886</v>
      </c>
    </row>
    <row r="137" spans="2:65" s="1" customFormat="1" ht="24" customHeight="1">
      <c r="B137" s="37"/>
      <c r="C137" s="38"/>
      <c r="D137" s="38"/>
      <c r="E137" s="38"/>
      <c r="F137" s="245" t="s">
        <v>887</v>
      </c>
      <c r="G137" s="246"/>
      <c r="H137" s="246"/>
      <c r="I137" s="246"/>
      <c r="J137" s="38"/>
      <c r="K137" s="38"/>
      <c r="L137" s="38"/>
      <c r="M137" s="38"/>
      <c r="N137" s="38"/>
      <c r="O137" s="38"/>
      <c r="P137" s="38"/>
      <c r="Q137" s="38"/>
      <c r="R137" s="39"/>
      <c r="T137" s="177"/>
      <c r="U137" s="38"/>
      <c r="V137" s="38"/>
      <c r="W137" s="38"/>
      <c r="X137" s="38"/>
      <c r="Y137" s="38"/>
      <c r="Z137" s="38"/>
      <c r="AA137" s="76"/>
      <c r="AT137" s="21" t="s">
        <v>329</v>
      </c>
      <c r="AU137" s="21" t="s">
        <v>91</v>
      </c>
    </row>
    <row r="138" spans="2:65" s="1" customFormat="1" ht="9.75" customHeight="1">
      <c r="B138" s="37"/>
      <c r="C138" s="38"/>
      <c r="D138" s="134"/>
      <c r="E138" s="38"/>
      <c r="F138" s="38"/>
      <c r="G138" s="38"/>
      <c r="H138" s="38"/>
      <c r="I138" s="38"/>
      <c r="J138" s="38"/>
      <c r="K138" s="38"/>
      <c r="L138" s="38"/>
      <c r="M138" s="38"/>
      <c r="N138" s="228"/>
      <c r="O138" s="229"/>
      <c r="P138" s="229"/>
      <c r="Q138" s="229"/>
      <c r="R138" s="39"/>
      <c r="T138" s="178"/>
      <c r="U138" s="58"/>
      <c r="V138" s="58"/>
      <c r="W138" s="58"/>
      <c r="X138" s="58"/>
      <c r="Y138" s="58"/>
      <c r="Z138" s="58"/>
      <c r="AA138" s="60"/>
      <c r="AT138" s="21" t="s">
        <v>69</v>
      </c>
      <c r="AU138" s="21" t="s">
        <v>70</v>
      </c>
      <c r="AY138" s="21" t="s">
        <v>523</v>
      </c>
      <c r="BK138" s="105">
        <v>0</v>
      </c>
    </row>
    <row r="139" spans="2:65" s="1" customFormat="1" ht="6.95" customHeight="1">
      <c r="B139" s="61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3"/>
    </row>
  </sheetData>
  <mergeCells count="111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N89:Q89"/>
    <mergeCell ref="N90:Q90"/>
    <mergeCell ref="N91:Q91"/>
    <mergeCell ref="N92:Q92"/>
    <mergeCell ref="N93:Q93"/>
    <mergeCell ref="N94:Q94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L97:Q97"/>
    <mergeCell ref="C103:Q103"/>
    <mergeCell ref="F105:P105"/>
    <mergeCell ref="F106:P106"/>
    <mergeCell ref="M108:P108"/>
    <mergeCell ref="M110:Q110"/>
    <mergeCell ref="M111:Q111"/>
    <mergeCell ref="F113:I113"/>
    <mergeCell ref="L113:M113"/>
    <mergeCell ref="N113:Q113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N126:Q126"/>
    <mergeCell ref="F127:I127"/>
    <mergeCell ref="F128:I128"/>
    <mergeCell ref="L128:M128"/>
    <mergeCell ref="N128:Q128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N138:Q138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H1:K1"/>
    <mergeCell ref="S2:AC2"/>
    <mergeCell ref="F137:I137"/>
    <mergeCell ref="N114:Q114"/>
    <mergeCell ref="N115:Q115"/>
    <mergeCell ref="N116:Q116"/>
    <mergeCell ref="N123:Q123"/>
    <mergeCell ref="N125:Q125"/>
    <mergeCell ref="N130:Q130"/>
    <mergeCell ref="N132:Q132"/>
    <mergeCell ref="F129:I129"/>
    <mergeCell ref="L129:M129"/>
    <mergeCell ref="N129:Q129"/>
    <mergeCell ref="F131:I131"/>
    <mergeCell ref="L131:M131"/>
    <mergeCell ref="N131:Q131"/>
    <mergeCell ref="F133:I133"/>
    <mergeCell ref="L133:M133"/>
    <mergeCell ref="N133:Q133"/>
    <mergeCell ref="F124:I124"/>
    <mergeCell ref="L124:M124"/>
    <mergeCell ref="N124:Q124"/>
    <mergeCell ref="F126:I126"/>
    <mergeCell ref="L126:M126"/>
  </mergeCells>
  <hyperlinks>
    <hyperlink ref="F1:G1" location="C2" display="1) Krycí list rozpočtu"/>
    <hyperlink ref="H1:K1" location="C86" display="2) Rekapitulace rozpočtu"/>
    <hyperlink ref="L1" location="C12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SO 301 - Splašková kanali...</vt:lpstr>
      <vt:lpstr>SO 302 - Vodovod</vt:lpstr>
      <vt:lpstr>VRN - Vedlejší rozpočtové...</vt:lpstr>
      <vt:lpstr>'Rekapitulace stavby'!Názvy_tisku</vt:lpstr>
      <vt:lpstr>'SO 301 - Splašková kanali...'!Názvy_tisku</vt:lpstr>
      <vt:lpstr>'SO 302 - Vodovod'!Názvy_tisku</vt:lpstr>
      <vt:lpstr>'VRN - Vedlejší rozpočtové...'!Názvy_tisku</vt:lpstr>
      <vt:lpstr>'Rekapitulace stavby'!Oblast_tisku</vt:lpstr>
      <vt:lpstr>'SO 301 - Splašková kanali...'!Oblast_tisku</vt:lpstr>
      <vt:lpstr>'SO 302 - Vodovod'!Oblast_tisku</vt:lpstr>
      <vt:lpstr>'VRN - Vedlejší rozpočtové...'!Oblast_tisku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Chlebeček</dc:creator>
  <cp:lastModifiedBy>Chlebeček</cp:lastModifiedBy>
  <dcterms:created xsi:type="dcterms:W3CDTF">2019-09-05T08:15:53Z</dcterms:created>
  <dcterms:modified xsi:type="dcterms:W3CDTF">2020-02-09T19:05:27Z</dcterms:modified>
</cp:coreProperties>
</file>